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Výpočet" sheetId="1" r:id="rId1"/>
    <sheet name="Zdroj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<sst xmlns="http://schemas.openxmlformats.org/spreadsheetml/2006/main" count="64" uniqueCount="52">
  <si>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>Investice do výměníku</t>
  </si>
  <si>
    <t>Návratnost investice v měsících</t>
  </si>
  <si>
    <t>Max. výkon KJ v kW</t>
  </si>
  <si>
    <t>Max. ohřáté vody v l pro 40°C</t>
  </si>
  <si>
    <t>Max. ohřáté vody v l pro 55°C</t>
  </si>
  <si>
    <t>Typ výměníku</t>
  </si>
  <si>
    <t>Cena výměníku</t>
  </si>
  <si>
    <t>Počet jednotek</t>
  </si>
  <si>
    <t>Výkon KJ v kW (součet všech jednotek)</t>
  </si>
  <si>
    <t>Spotřeba vody 55°C teplé za den v litrech</t>
  </si>
  <si>
    <t>Kč za kW</t>
  </si>
  <si>
    <t>40°C</t>
  </si>
  <si>
    <t>55°C</t>
  </si>
  <si>
    <t>Množství vody, které je schopno ohřát vaše zařízení za 1 den</t>
  </si>
  <si>
    <t>Množství vody, které potřebujete za 1 den</t>
  </si>
  <si>
    <t>Úspory v kW za rok</t>
  </si>
  <si>
    <t>Úspory v Kč za rok</t>
  </si>
  <si>
    <t>Doporučený typ výměníku dle výkonu KJ</t>
  </si>
  <si>
    <t>Doporučený typ výměníku dle spotřeby vody</t>
  </si>
  <si>
    <t>Další investice do zařízení (zásobník)</t>
  </si>
  <si>
    <t>Investice celkem</t>
  </si>
  <si>
    <t>Celkové množství, které je dané zařízení schopno ohřát</t>
  </si>
  <si>
    <t>Návod</t>
  </si>
  <si>
    <t>2. Pokud vlastníte více chladících agregátů, ze kterých chcete využívat odpadní teplo, zadejte jejich výkony zvlášť do jednotlivých políček. Tento orientační výpočet je určen pro max. 6 agregátů. Pokud chcete využít odpadní teplo pro více než 6 agregátů, doporučujeme osobní konzultaci.</t>
  </si>
  <si>
    <t>3. Orientační výpočet je proveden pro ohřev vody 40°C (používá se pro předehřev) a pro 55°C (používá se pro přímý ohřev).</t>
  </si>
  <si>
    <t>Zadejte</t>
  </si>
  <si>
    <t>Počet agregátů, které chcete využít</t>
  </si>
  <si>
    <t>Spotřeba teplé vody za den</t>
  </si>
  <si>
    <t>(v litrech)</t>
  </si>
  <si>
    <t>Kolik platíte za 1 kWh</t>
  </si>
  <si>
    <t>(v Kč)</t>
  </si>
  <si>
    <t>Zadejte údaje pro agregát číslo:</t>
  </si>
  <si>
    <t>(v kW)</t>
  </si>
  <si>
    <t>Možnost ohřevu vody za 1 den</t>
  </si>
  <si>
    <t>Možné úspory na el. energii v Kč za rok</t>
  </si>
  <si>
    <t>Doporučený typ výměníku</t>
  </si>
  <si>
    <t>Kolik celkem TUV je schopno ohřát vaše zařízení za den</t>
  </si>
  <si>
    <t>Jiné další investice do zařízení v Kč</t>
  </si>
  <si>
    <t>(zásobník, stavební úpravy, montáž...)</t>
  </si>
  <si>
    <t xml:space="preserve"> do 40°C</t>
  </si>
  <si>
    <t xml:space="preserve"> do 55°C</t>
  </si>
  <si>
    <t>pro předehřev TUV</t>
  </si>
  <si>
    <t>pro ohřev TUV</t>
  </si>
  <si>
    <r>
      <t xml:space="preserve">Výkon chladícího agregátu </t>
    </r>
    <r>
      <rPr>
        <b/>
        <sz val="10"/>
        <color indexed="10"/>
        <rFont val="Verdana"/>
        <family val="2"/>
      </rPr>
      <t>*</t>
    </r>
  </si>
  <si>
    <r>
      <t>*</t>
    </r>
    <r>
      <rPr>
        <sz val="7"/>
        <color indexed="56"/>
        <rFont val="Verdana"/>
        <family val="2"/>
      </rPr>
      <t xml:space="preserve"> jako první zadejte výkon agregátu s nejvyšším výkonem, jako druhý s druhým nejvyšším výkonem atd.</t>
    </r>
  </si>
  <si>
    <r>
      <t xml:space="preserve">          </t>
    </r>
    <r>
      <rPr>
        <b/>
        <sz val="12"/>
        <color indexed="56"/>
        <rFont val="Verdana"/>
        <family val="2"/>
      </rPr>
      <t xml:space="preserve">Investice  celkem </t>
    </r>
  </si>
  <si>
    <r>
      <t xml:space="preserve">1. Údaje zadávejte do </t>
    </r>
    <r>
      <rPr>
        <sz val="10"/>
        <color indexed="44"/>
        <rFont val="Verdana"/>
        <family val="2"/>
      </rPr>
      <t>modrých</t>
    </r>
    <r>
      <rPr>
        <sz val="10"/>
        <color indexed="56"/>
        <rFont val="Verdana"/>
        <family val="2"/>
      </rPr>
      <t xml:space="preserve"> políček</t>
    </r>
  </si>
  <si>
    <t>ERV-20S</t>
  </si>
  <si>
    <t>ERV-40SU</t>
  </si>
  <si>
    <t>ERV-70SU</t>
  </si>
  <si>
    <t>ERV-100SU</t>
  </si>
  <si>
    <r>
      <t>Teplo</t>
    </r>
    <r>
      <rPr>
        <sz val="13"/>
        <color indexed="62"/>
        <rFont val="Tahoma"/>
        <family val="2"/>
      </rPr>
      <t xml:space="preserve"> z chladu…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</si>
</sst>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</numFmts>
  <fonts count="72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56"/>
      <name val="Verdana"/>
      <family val="2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b/>
      <sz val="12"/>
      <color indexed="44"/>
      <name val="Verdana"/>
      <family val="2"/>
    </font>
    <font>
      <sz val="10"/>
      <color indexed="9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b/>
      <sz val="12"/>
      <color indexed="62"/>
      <name val="Verdana"/>
      <family val="2"/>
    </font>
    <font>
      <sz val="7"/>
      <color indexed="56"/>
      <name val="Verdana"/>
      <family val="2"/>
    </font>
    <font>
      <b/>
      <sz val="12"/>
      <name val="Verdana"/>
      <family val="2"/>
    </font>
    <font>
      <sz val="7"/>
      <color indexed="9"/>
      <name val="Verdana"/>
      <family val="2"/>
    </font>
    <font>
      <b/>
      <sz val="10"/>
      <color indexed="9"/>
      <name val="Verdana"/>
      <family val="2"/>
    </font>
    <font>
      <sz val="12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44"/>
      <name val="Verdana"/>
      <family val="2"/>
    </font>
    <font>
      <b/>
      <sz val="12"/>
      <color indexed="56"/>
      <name val="Tahoma"/>
      <family val="2"/>
    </font>
    <font>
      <b/>
      <sz val="13"/>
      <color indexed="51"/>
      <name val="Tahoma"/>
      <family val="2"/>
    </font>
    <font>
      <sz val="13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Verdan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color rgb="FF003366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thin"/>
      <top style="thin">
        <color indexed="62"/>
      </top>
      <bottom>
        <color indexed="63"/>
      </bottom>
    </border>
    <border>
      <left style="thin">
        <color indexed="62"/>
      </left>
      <right style="thin"/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5" applyNumberFormat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" fontId="5" fillId="33" borderId="0" xfId="0" applyNumberFormat="1" applyFont="1" applyFill="1" applyAlignment="1" applyProtection="1">
      <alignment vertical="center" wrapText="1"/>
      <protection hidden="1"/>
    </xf>
    <xf numFmtId="3" fontId="5" fillId="34" borderId="0" xfId="0" applyNumberFormat="1" applyFont="1" applyFill="1" applyAlignment="1" applyProtection="1">
      <alignment vertical="center" wrapText="1"/>
      <protection hidden="1"/>
    </xf>
    <xf numFmtId="3" fontId="6" fillId="33" borderId="0" xfId="0" applyNumberFormat="1" applyFont="1" applyFill="1" applyAlignment="1" applyProtection="1">
      <alignment vertical="center" wrapText="1"/>
      <protection hidden="1"/>
    </xf>
    <xf numFmtId="3" fontId="7" fillId="34" borderId="0" xfId="0" applyNumberFormat="1" applyFont="1" applyFill="1" applyAlignment="1" applyProtection="1">
      <alignment vertical="center" wrapText="1"/>
      <protection hidden="1"/>
    </xf>
    <xf numFmtId="3" fontId="8" fillId="34" borderId="0" xfId="0" applyNumberFormat="1" applyFont="1" applyFill="1" applyAlignment="1" applyProtection="1">
      <alignment vertical="center" wrapText="1"/>
      <protection hidden="1"/>
    </xf>
    <xf numFmtId="3" fontId="10" fillId="34" borderId="0" xfId="0" applyNumberFormat="1" applyFont="1" applyFill="1" applyBorder="1" applyAlignment="1" applyProtection="1">
      <alignment vertical="center" wrapText="1"/>
      <protection hidden="1"/>
    </xf>
    <xf numFmtId="3" fontId="11" fillId="34" borderId="0" xfId="0" applyNumberFormat="1" applyFont="1" applyFill="1" applyAlignment="1" applyProtection="1">
      <alignment vertical="center" wrapText="1"/>
      <protection hidden="1"/>
    </xf>
    <xf numFmtId="3" fontId="9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9" fillId="34" borderId="11" xfId="0" applyNumberFormat="1" applyFont="1" applyFill="1" applyBorder="1" applyAlignment="1" applyProtection="1">
      <alignment horizontal="center" vertical="center" wrapText="1"/>
      <protection hidden="1"/>
    </xf>
    <xf numFmtId="3" fontId="13" fillId="34" borderId="0" xfId="0" applyNumberFormat="1" applyFont="1" applyFill="1" applyAlignment="1" applyProtection="1">
      <alignment horizontal="center" vertical="center" wrapText="1"/>
      <protection hidden="1"/>
    </xf>
    <xf numFmtId="3" fontId="13" fillId="34" borderId="0" xfId="0" applyNumberFormat="1" applyFont="1" applyFill="1" applyAlignment="1" applyProtection="1">
      <alignment vertical="center" wrapText="1"/>
      <protection hidden="1"/>
    </xf>
    <xf numFmtId="3" fontId="8" fillId="34" borderId="0" xfId="0" applyNumberFormat="1" applyFont="1" applyFill="1" applyAlignment="1" applyProtection="1">
      <alignment horizontal="right" vertical="center" wrapText="1"/>
      <protection hidden="1"/>
    </xf>
    <xf numFmtId="3" fontId="9" fillId="34" borderId="0" xfId="0" applyNumberFormat="1" applyFont="1" applyFill="1" applyBorder="1" applyAlignment="1" applyProtection="1">
      <alignment horizontal="center" vertical="center" wrapText="1"/>
      <protection hidden="1"/>
    </xf>
    <xf numFmtId="3" fontId="5" fillId="34" borderId="0" xfId="0" applyNumberFormat="1" applyFont="1" applyFill="1" applyBorder="1" applyAlignment="1" applyProtection="1">
      <alignment vertical="center" wrapText="1"/>
      <protection hidden="1"/>
    </xf>
    <xf numFmtId="168" fontId="18" fillId="35" borderId="0" xfId="0" applyNumberFormat="1" applyFont="1" applyFill="1" applyBorder="1" applyAlignment="1" applyProtection="1">
      <alignment horizontal="center" vertical="center" wrapText="1"/>
      <protection hidden="1"/>
    </xf>
    <xf numFmtId="3" fontId="17" fillId="34" borderId="0" xfId="0" applyNumberFormat="1" applyFont="1" applyFill="1" applyBorder="1" applyAlignment="1" applyProtection="1">
      <alignment horizontal="center" vertical="center" wrapText="1"/>
      <protection hidden="1"/>
    </xf>
    <xf numFmtId="4" fontId="19" fillId="35" borderId="0" xfId="0" applyNumberFormat="1" applyFont="1" applyFill="1" applyBorder="1" applyAlignment="1" applyProtection="1">
      <alignment horizontal="center" vertical="center" wrapText="1"/>
      <protection hidden="1"/>
    </xf>
    <xf numFmtId="4" fontId="20" fillId="35" borderId="0" xfId="0" applyNumberFormat="1" applyFont="1" applyFill="1" applyBorder="1" applyAlignment="1" applyProtection="1">
      <alignment horizontal="center" vertical="center" wrapText="1"/>
      <protection hidden="1"/>
    </xf>
    <xf numFmtId="3" fontId="8" fillId="36" borderId="0" xfId="0" applyNumberFormat="1" applyFont="1" applyFill="1" applyAlignment="1" applyProtection="1">
      <alignment vertical="center" wrapText="1"/>
      <protection hidden="1"/>
    </xf>
    <xf numFmtId="3" fontId="13" fillId="36" borderId="0" xfId="0" applyNumberFormat="1" applyFont="1" applyFill="1" applyAlignment="1" applyProtection="1">
      <alignment horizontal="center" vertical="center" wrapText="1"/>
      <protection hidden="1"/>
    </xf>
    <xf numFmtId="3" fontId="8" fillId="36" borderId="0" xfId="0" applyNumberFormat="1" applyFont="1" applyFill="1" applyAlignment="1" applyProtection="1">
      <alignment horizontal="center" vertical="center" wrapText="1"/>
      <protection hidden="1"/>
    </xf>
    <xf numFmtId="3" fontId="8" fillId="37" borderId="0" xfId="0" applyNumberFormat="1" applyFont="1" applyFill="1" applyAlignment="1" applyProtection="1">
      <alignment vertical="center" wrapText="1"/>
      <protection hidden="1"/>
    </xf>
    <xf numFmtId="3" fontId="8" fillId="37" borderId="0" xfId="0" applyNumberFormat="1" applyFont="1" applyFill="1" applyAlignment="1" applyProtection="1">
      <alignment horizontal="center" vertical="center" wrapText="1"/>
      <protection hidden="1"/>
    </xf>
    <xf numFmtId="3" fontId="8" fillId="33" borderId="0" xfId="0" applyNumberFormat="1" applyFont="1" applyFill="1" applyAlignment="1" applyProtection="1">
      <alignment vertical="center" wrapText="1"/>
      <protection hidden="1"/>
    </xf>
    <xf numFmtId="3" fontId="5" fillId="37" borderId="0" xfId="0" applyNumberFormat="1" applyFont="1" applyFill="1" applyAlignment="1" applyProtection="1">
      <alignment horizontal="center" vertical="center" wrapText="1"/>
      <protection hidden="1"/>
    </xf>
    <xf numFmtId="3" fontId="5" fillId="36" borderId="0" xfId="0" applyNumberFormat="1" applyFont="1" applyFill="1" applyAlignment="1" applyProtection="1">
      <alignment horizontal="center" vertical="center" wrapText="1"/>
      <protection hidden="1"/>
    </xf>
    <xf numFmtId="3" fontId="8" fillId="38" borderId="0" xfId="0" applyNumberFormat="1" applyFont="1" applyFill="1" applyAlignment="1" applyProtection="1">
      <alignment horizontal="center" vertical="center" wrapText="1"/>
      <protection hidden="1"/>
    </xf>
    <xf numFmtId="3" fontId="8" fillId="39" borderId="0" xfId="0" applyNumberFormat="1" applyFont="1" applyFill="1" applyAlignment="1" applyProtection="1">
      <alignment horizontal="center" vertical="center" wrapText="1"/>
      <protection hidden="1"/>
    </xf>
    <xf numFmtId="3" fontId="9" fillId="34" borderId="10" xfId="0" applyNumberFormat="1" applyFont="1" applyFill="1" applyBorder="1" applyAlignment="1" applyProtection="1">
      <alignment vertical="center" wrapText="1"/>
      <protection hidden="1"/>
    </xf>
    <xf numFmtId="3" fontId="9" fillId="34" borderId="11" xfId="0" applyNumberFormat="1" applyFont="1" applyFill="1" applyBorder="1" applyAlignment="1" applyProtection="1">
      <alignment vertical="center" wrapText="1"/>
      <protection hidden="1"/>
    </xf>
    <xf numFmtId="3" fontId="21" fillId="34" borderId="0" xfId="0" applyNumberFormat="1" applyFont="1" applyFill="1" applyAlignment="1" applyProtection="1">
      <alignment vertical="center" wrapText="1"/>
      <protection hidden="1"/>
    </xf>
    <xf numFmtId="3" fontId="7" fillId="38" borderId="0" xfId="0" applyNumberFormat="1" applyFont="1" applyFill="1" applyAlignment="1" applyProtection="1">
      <alignment horizontal="center" vertical="center" wrapText="1"/>
      <protection hidden="1"/>
    </xf>
    <xf numFmtId="3" fontId="7" fillId="39" borderId="0" xfId="0" applyNumberFormat="1" applyFont="1" applyFill="1" applyAlignment="1" applyProtection="1">
      <alignment horizontal="center" vertical="center" wrapText="1"/>
      <protection hidden="1"/>
    </xf>
    <xf numFmtId="3" fontId="7" fillId="34" borderId="0" xfId="0" applyNumberFormat="1" applyFont="1" applyFill="1" applyAlignment="1" applyProtection="1">
      <alignment horizontal="center" vertical="center" wrapText="1"/>
      <protection hidden="1"/>
    </xf>
    <xf numFmtId="4" fontId="9" fillId="40" borderId="0" xfId="0" applyNumberFormat="1" applyFont="1" applyFill="1" applyBorder="1" applyAlignment="1" applyProtection="1">
      <alignment horizontal="center" vertical="center" wrapText="1"/>
      <protection hidden="1"/>
    </xf>
    <xf numFmtId="4" fontId="9" fillId="41" borderId="0" xfId="0" applyNumberFormat="1" applyFont="1" applyFill="1" applyBorder="1" applyAlignment="1" applyProtection="1">
      <alignment horizontal="center" vertical="center" wrapText="1"/>
      <protection hidden="1"/>
    </xf>
    <xf numFmtId="4" fontId="17" fillId="40" borderId="0" xfId="0" applyNumberFormat="1" applyFont="1" applyFill="1" applyBorder="1" applyAlignment="1" applyProtection="1">
      <alignment horizontal="center" vertical="center" wrapText="1"/>
      <protection hidden="1"/>
    </xf>
    <xf numFmtId="4" fontId="17" fillId="41" borderId="0" xfId="0" applyNumberFormat="1" applyFont="1" applyFill="1" applyBorder="1" applyAlignment="1" applyProtection="1">
      <alignment horizontal="center" vertical="center" wrapText="1"/>
      <protection hidden="1"/>
    </xf>
    <xf numFmtId="3" fontId="66" fillId="42" borderId="12" xfId="0" applyNumberFormat="1" applyFont="1" applyFill="1" applyBorder="1" applyAlignment="1" applyProtection="1">
      <alignment horizontal="center" vertical="center" wrapText="1"/>
      <protection hidden="1"/>
    </xf>
    <xf numFmtId="3" fontId="22" fillId="43" borderId="13" xfId="0" applyNumberFormat="1" applyFont="1" applyFill="1" applyBorder="1" applyAlignment="1" applyProtection="1">
      <alignment horizontal="center" vertical="center" wrapText="1"/>
      <protection hidden="1"/>
    </xf>
    <xf numFmtId="3" fontId="22" fillId="44" borderId="12" xfId="0" applyNumberFormat="1" applyFont="1" applyFill="1" applyBorder="1" applyAlignment="1" applyProtection="1">
      <alignment horizontal="center" vertical="center" wrapText="1"/>
      <protection hidden="1"/>
    </xf>
    <xf numFmtId="3" fontId="5" fillId="34" borderId="0" xfId="0" applyNumberFormat="1" applyFont="1" applyFill="1" applyAlignment="1" applyProtection="1">
      <alignment horizontal="center" vertical="center" wrapText="1"/>
      <protection hidden="1"/>
    </xf>
    <xf numFmtId="4" fontId="5" fillId="34" borderId="0" xfId="0" applyNumberFormat="1" applyFont="1" applyFill="1" applyAlignment="1" applyProtection="1">
      <alignment horizontal="center" vertical="center" wrapText="1"/>
      <protection hidden="1"/>
    </xf>
    <xf numFmtId="3" fontId="67" fillId="45" borderId="0" xfId="0" applyNumberFormat="1" applyFont="1" applyFill="1" applyBorder="1" applyAlignment="1" applyProtection="1">
      <alignment vertical="center" wrapText="1"/>
      <protection hidden="1"/>
    </xf>
    <xf numFmtId="3" fontId="67" fillId="45" borderId="0" xfId="0" applyNumberFormat="1" applyFont="1" applyFill="1" applyBorder="1" applyAlignment="1" applyProtection="1">
      <alignment horizontal="center" vertical="center" wrapText="1"/>
      <protection hidden="1"/>
    </xf>
    <xf numFmtId="3" fontId="68" fillId="45" borderId="0" xfId="0" applyNumberFormat="1" applyFont="1" applyFill="1" applyBorder="1" applyAlignment="1" applyProtection="1">
      <alignment vertical="center" wrapText="1"/>
      <protection hidden="1"/>
    </xf>
    <xf numFmtId="168" fontId="68" fillId="45" borderId="0" xfId="0" applyNumberFormat="1" applyFont="1" applyFill="1" applyBorder="1" applyAlignment="1" applyProtection="1">
      <alignment vertical="center" wrapText="1"/>
      <protection hidden="1"/>
    </xf>
    <xf numFmtId="3" fontId="68" fillId="45" borderId="0" xfId="0" applyNumberFormat="1" applyFont="1" applyFill="1" applyBorder="1" applyAlignment="1" applyProtection="1">
      <alignment horizontal="center" vertical="center" wrapText="1"/>
      <protection hidden="1"/>
    </xf>
    <xf numFmtId="3" fontId="67" fillId="45" borderId="0" xfId="0" applyNumberFormat="1" applyFont="1" applyFill="1" applyBorder="1" applyAlignment="1" applyProtection="1">
      <alignment horizontal="right" vertical="center" wrapText="1"/>
      <protection hidden="1"/>
    </xf>
    <xf numFmtId="3" fontId="68" fillId="45" borderId="0" xfId="0" applyNumberFormat="1" applyFont="1" applyFill="1" applyBorder="1" applyAlignment="1" applyProtection="1">
      <alignment horizontal="right" vertical="center" wrapText="1"/>
      <protection hidden="1"/>
    </xf>
    <xf numFmtId="3" fontId="69" fillId="45" borderId="0" xfId="0" applyNumberFormat="1" applyFont="1" applyFill="1" applyBorder="1" applyAlignment="1" applyProtection="1">
      <alignment vertical="center" wrapText="1"/>
      <protection hidden="1"/>
    </xf>
    <xf numFmtId="3" fontId="69" fillId="45" borderId="0" xfId="0" applyNumberFormat="1" applyFont="1" applyFill="1" applyBorder="1" applyAlignment="1" applyProtection="1">
      <alignment horizontal="center" vertical="center" wrapText="1"/>
      <protection hidden="1"/>
    </xf>
    <xf numFmtId="3" fontId="70" fillId="45" borderId="0" xfId="0" applyNumberFormat="1" applyFont="1" applyFill="1" applyBorder="1" applyAlignment="1" applyProtection="1">
      <alignment horizontal="center" vertical="center" wrapText="1"/>
      <protection hidden="1"/>
    </xf>
    <xf numFmtId="3" fontId="71" fillId="34" borderId="0" xfId="0" applyNumberFormat="1" applyFont="1" applyFill="1" applyAlignment="1" applyProtection="1">
      <alignment wrapText="1"/>
      <protection hidden="1"/>
    </xf>
    <xf numFmtId="3" fontId="25" fillId="34" borderId="0" xfId="0" applyNumberFormat="1" applyFont="1" applyFill="1" applyAlignment="1" applyProtection="1">
      <alignment horizontal="right" wrapText="1"/>
      <protection hidden="1"/>
    </xf>
    <xf numFmtId="3" fontId="26" fillId="34" borderId="0" xfId="0" applyNumberFormat="1" applyFont="1" applyFill="1" applyAlignment="1" applyProtection="1">
      <alignment horizontal="right" wrapText="1"/>
      <protection hidden="1"/>
    </xf>
    <xf numFmtId="3" fontId="15" fillId="34" borderId="0" xfId="0" applyNumberFormat="1" applyFont="1" applyFill="1" applyBorder="1" applyAlignment="1" applyProtection="1">
      <alignment horizontal="center" vertical="center" wrapText="1"/>
      <protection hidden="1"/>
    </xf>
    <xf numFmtId="3" fontId="9" fillId="34" borderId="0" xfId="0" applyNumberFormat="1" applyFont="1" applyFill="1" applyBorder="1" applyAlignment="1" applyProtection="1">
      <alignment horizontal="center" vertical="center" wrapText="1"/>
      <protection hidden="1"/>
    </xf>
    <xf numFmtId="3" fontId="7" fillId="46" borderId="14" xfId="0" applyNumberFormat="1" applyFont="1" applyFill="1" applyBorder="1" applyAlignment="1" applyProtection="1">
      <alignment horizontal="center" vertical="center" wrapText="1"/>
      <protection hidden="1" locked="0"/>
    </xf>
    <xf numFmtId="3" fontId="7" fillId="46" borderId="15" xfId="0" applyNumberFormat="1" applyFont="1" applyFill="1" applyBorder="1" applyAlignment="1" applyProtection="1">
      <alignment horizontal="center" vertical="center" wrapText="1"/>
      <protection hidden="1" locked="0"/>
    </xf>
    <xf numFmtId="3" fontId="7" fillId="46" borderId="16" xfId="0" applyNumberFormat="1" applyFont="1" applyFill="1" applyBorder="1" applyAlignment="1" applyProtection="1">
      <alignment horizontal="center" vertical="center" wrapText="1"/>
      <protection hidden="1" locked="0"/>
    </xf>
    <xf numFmtId="3" fontId="7" fillId="46" borderId="17" xfId="0" applyNumberFormat="1" applyFont="1" applyFill="1" applyBorder="1" applyAlignment="1" applyProtection="1">
      <alignment horizontal="center" vertical="center" wrapText="1"/>
      <protection hidden="1" locked="0"/>
    </xf>
    <xf numFmtId="3" fontId="14" fillId="34" borderId="0" xfId="0" applyNumberFormat="1" applyFont="1" applyFill="1" applyBorder="1" applyAlignment="1" applyProtection="1">
      <alignment horizontal="center" vertical="center" wrapText="1"/>
      <protection hidden="1"/>
    </xf>
    <xf numFmtId="3" fontId="13" fillId="34" borderId="0" xfId="0" applyNumberFormat="1" applyFont="1" applyFill="1" applyAlignment="1" applyProtection="1">
      <alignment horizontal="center" vertical="center" wrapText="1"/>
      <protection hidden="1"/>
    </xf>
    <xf numFmtId="3" fontId="8" fillId="34" borderId="18" xfId="0" applyNumberFormat="1" applyFont="1" applyFill="1" applyBorder="1" applyAlignment="1" applyProtection="1">
      <alignment horizontal="left" vertical="center" wrapText="1"/>
      <protection hidden="1"/>
    </xf>
    <xf numFmtId="3" fontId="8" fillId="34" borderId="19" xfId="0" applyNumberFormat="1" applyFont="1" applyFill="1" applyBorder="1" applyAlignment="1" applyProtection="1">
      <alignment horizontal="left" vertical="center" wrapText="1"/>
      <protection hidden="1"/>
    </xf>
    <xf numFmtId="3" fontId="8" fillId="34" borderId="20" xfId="0" applyNumberFormat="1" applyFont="1" applyFill="1" applyBorder="1" applyAlignment="1" applyProtection="1">
      <alignment horizontal="left" vertical="center" wrapText="1"/>
      <protection hidden="1"/>
    </xf>
    <xf numFmtId="3" fontId="8" fillId="34" borderId="21" xfId="0" applyNumberFormat="1" applyFont="1" applyFill="1" applyBorder="1" applyAlignment="1" applyProtection="1">
      <alignment horizontal="left" vertical="center" wrapText="1"/>
      <protection hidden="1"/>
    </xf>
    <xf numFmtId="3" fontId="8" fillId="34" borderId="0" xfId="0" applyNumberFormat="1" applyFont="1" applyFill="1" applyBorder="1" applyAlignment="1" applyProtection="1">
      <alignment horizontal="left" vertical="center" wrapText="1"/>
      <protection hidden="1"/>
    </xf>
    <xf numFmtId="3" fontId="8" fillId="34" borderId="22" xfId="0" applyNumberFormat="1" applyFont="1" applyFill="1" applyBorder="1" applyAlignment="1" applyProtection="1">
      <alignment horizontal="left" vertical="center" wrapText="1"/>
      <protection hidden="1"/>
    </xf>
    <xf numFmtId="168" fontId="24" fillId="46" borderId="14" xfId="0" applyNumberFormat="1" applyFont="1" applyFill="1" applyBorder="1" applyAlignment="1" applyProtection="1">
      <alignment horizontal="center" vertical="center" wrapText="1"/>
      <protection locked="0"/>
    </xf>
    <xf numFmtId="168" fontId="24" fillId="46" borderId="15" xfId="0" applyNumberFormat="1" applyFont="1" applyFill="1" applyBorder="1" applyAlignment="1" applyProtection="1">
      <alignment horizontal="center" vertical="center" wrapText="1"/>
      <protection locked="0"/>
    </xf>
    <xf numFmtId="168" fontId="24" fillId="46" borderId="16" xfId="0" applyNumberFormat="1" applyFont="1" applyFill="1" applyBorder="1" applyAlignment="1" applyProtection="1">
      <alignment horizontal="center" vertical="center" wrapText="1"/>
      <protection locked="0"/>
    </xf>
    <xf numFmtId="168" fontId="24" fillId="46" borderId="17" xfId="0" applyNumberFormat="1" applyFont="1" applyFill="1" applyBorder="1" applyAlignment="1" applyProtection="1">
      <alignment horizontal="center" vertical="center" wrapText="1"/>
      <protection locked="0"/>
    </xf>
    <xf numFmtId="168" fontId="16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3" fontId="8" fillId="34" borderId="23" xfId="0" applyNumberFormat="1" applyFont="1" applyFill="1" applyBorder="1" applyAlignment="1" applyProtection="1">
      <alignment horizontal="left" vertical="center" wrapText="1"/>
      <protection hidden="1"/>
    </xf>
    <xf numFmtId="3" fontId="8" fillId="34" borderId="24" xfId="0" applyNumberFormat="1" applyFont="1" applyFill="1" applyBorder="1" applyAlignment="1" applyProtection="1">
      <alignment horizontal="left" vertical="center" wrapText="1"/>
      <protection hidden="1"/>
    </xf>
    <xf numFmtId="3" fontId="8" fillId="34" borderId="25" xfId="0" applyNumberFormat="1" applyFont="1" applyFill="1" applyBorder="1" applyAlignment="1" applyProtection="1">
      <alignment horizontal="left" vertical="center" wrapText="1"/>
      <protection hidden="1"/>
    </xf>
    <xf numFmtId="3" fontId="12" fillId="35" borderId="0" xfId="0" applyNumberFormat="1" applyFont="1" applyFill="1" applyAlignment="1" applyProtection="1">
      <alignment horizontal="center" vertical="center" wrapText="1"/>
      <protection hidden="1"/>
    </xf>
    <xf numFmtId="3" fontId="24" fillId="46" borderId="14" xfId="0" applyNumberFormat="1" applyFont="1" applyFill="1" applyBorder="1" applyAlignment="1" applyProtection="1">
      <alignment horizontal="center" vertical="center" wrapText="1"/>
      <protection locked="0"/>
    </xf>
    <xf numFmtId="3" fontId="24" fillId="46" borderId="15" xfId="0" applyNumberFormat="1" applyFont="1" applyFill="1" applyBorder="1" applyAlignment="1" applyProtection="1">
      <alignment horizontal="center" vertical="center" wrapText="1"/>
      <protection locked="0"/>
    </xf>
    <xf numFmtId="3" fontId="24" fillId="46" borderId="16" xfId="0" applyNumberFormat="1" applyFont="1" applyFill="1" applyBorder="1" applyAlignment="1" applyProtection="1">
      <alignment horizontal="center" vertical="center" wrapText="1"/>
      <protection locked="0"/>
    </xf>
    <xf numFmtId="3" fontId="24" fillId="46" borderId="17" xfId="0" applyNumberFormat="1" applyFont="1" applyFill="1" applyBorder="1" applyAlignment="1" applyProtection="1">
      <alignment horizontal="center" vertical="center" wrapText="1"/>
      <protection locked="0"/>
    </xf>
    <xf numFmtId="4" fontId="24" fillId="46" borderId="14" xfId="0" applyNumberFormat="1" applyFont="1" applyFill="1" applyBorder="1" applyAlignment="1" applyProtection="1">
      <alignment horizontal="center" vertical="center" wrapText="1"/>
      <protection locked="0"/>
    </xf>
    <xf numFmtId="4" fontId="24" fillId="46" borderId="15" xfId="0" applyNumberFormat="1" applyFont="1" applyFill="1" applyBorder="1" applyAlignment="1" applyProtection="1">
      <alignment horizontal="center" vertical="center" wrapText="1"/>
      <protection locked="0"/>
    </xf>
    <xf numFmtId="4" fontId="24" fillId="46" borderId="16" xfId="0" applyNumberFormat="1" applyFont="1" applyFill="1" applyBorder="1" applyAlignment="1" applyProtection="1">
      <alignment horizontal="center" vertical="center" wrapText="1"/>
      <protection locked="0"/>
    </xf>
    <xf numFmtId="4" fontId="24" fillId="46" borderId="17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26" xfId="0" applyNumberFormat="1" applyFont="1" applyFill="1" applyBorder="1" applyAlignment="1" applyProtection="1">
      <alignment horizontal="center" vertical="center" wrapText="1"/>
      <protection hidden="1"/>
    </xf>
    <xf numFmtId="3" fontId="9" fillId="34" borderId="27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b/>
        <i val="0"/>
      </font>
      <fill>
        <patternFill>
          <bgColor indexed="44"/>
        </patternFill>
      </fill>
      <border>
        <left style="thin">
          <color indexed="62"/>
        </left>
        <right style="thin">
          <color indexed="62"/>
        </right>
        <top style="thin">
          <color indexed="62"/>
        </top>
        <bottom style="thin">
          <color indexed="62"/>
        </bottom>
      </border>
    </dxf>
    <dxf>
      <font>
        <b/>
        <i val="0"/>
      </font>
      <fill>
        <patternFill>
          <bgColor indexed="44"/>
        </patternFill>
      </fill>
      <border>
        <left style="thin">
          <color indexed="62"/>
        </left>
        <right style="thin">
          <color indexed="62"/>
        </right>
        <top style="thin">
          <color indexed="62"/>
        </top>
        <bottom style="thin">
          <color indexed="62"/>
        </bottom>
      </border>
    </dxf>
    <dxf>
      <font>
        <b/>
        <i val="0"/>
      </font>
      <fill>
        <patternFill>
          <bgColor indexed="44"/>
        </patternFill>
      </fill>
      <border>
        <left style="thin">
          <color indexed="62"/>
        </left>
        <right style="thin">
          <color indexed="62"/>
        </right>
        <top style="thin">
          <color indexed="62"/>
        </top>
        <bottom style="thin">
          <color indexed="62"/>
        </bottom>
      </border>
    </dxf>
    <dxf>
      <font>
        <b/>
        <i val="0"/>
      </font>
      <fill>
        <patternFill>
          <bgColor indexed="44"/>
        </patternFill>
      </fill>
      <border>
        <left style="thin">
          <color indexed="62"/>
        </left>
        <right style="thin">
          <color indexed="62"/>
        </right>
        <top style="thin">
          <color indexed="62"/>
        </top>
        <bottom style="thin">
          <color indexed="62"/>
        </bottom>
      </border>
    </dxf>
    <dxf>
      <font>
        <b/>
        <i val="0"/>
      </font>
      <fill>
        <patternFill>
          <bgColor indexed="44"/>
        </patternFill>
      </fill>
      <border>
        <left style="thin">
          <color indexed="62"/>
        </left>
        <right style="thin">
          <color indexed="62"/>
        </right>
        <top style="thin">
          <color indexed="62"/>
        </top>
        <bottom style="thin">
          <color indexed="62"/>
        </bottom>
      </border>
    </dxf>
    <dxf>
      <font>
        <color indexed="62"/>
      </font>
    </dxf>
    <dxf>
      <font>
        <color indexed="62"/>
      </font>
      <fill>
        <patternFill>
          <bgColor indexed="51"/>
        </patternFill>
      </fill>
    </dxf>
    <dxf>
      <font>
        <color indexed="62"/>
      </font>
      <fill>
        <patternFill>
          <bgColor indexed="13"/>
        </patternFill>
      </fill>
    </dxf>
    <dxf>
      <font>
        <color rgb="FF333399"/>
      </font>
      <fill>
        <patternFill>
          <bgColor rgb="FFFFFF00"/>
        </patternFill>
      </fill>
      <border/>
    </dxf>
    <dxf>
      <font>
        <color rgb="FF333399"/>
      </font>
      <fill>
        <patternFill>
          <bgColor rgb="FFFFCC00"/>
        </patternFill>
      </fill>
      <border/>
    </dxf>
    <dxf>
      <font>
        <color rgb="FF333399"/>
      </font>
      <border/>
    </dxf>
    <dxf>
      <font>
        <b/>
        <i val="0"/>
      </font>
      <fill>
        <patternFill>
          <bgColor rgb="FF99CCFF"/>
        </patternFill>
      </fill>
      <border>
        <left style="thin">
          <color rgb="FF333399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1647825</xdr:colOff>
      <xdr:row>2</xdr:row>
      <xdr:rowOff>495300</xdr:rowOff>
    </xdr:to>
    <xdr:pic>
      <xdr:nvPicPr>
        <xdr:cNvPr id="1" name="Picture 3" descr="Echoz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1647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6.8515625" style="2" customWidth="1"/>
    <col min="2" max="2" width="0.85546875" style="2" customWidth="1"/>
    <col min="3" max="3" width="38.7109375" style="2" bestFit="1" customWidth="1"/>
    <col min="4" max="5" width="12.7109375" style="2" customWidth="1"/>
    <col min="6" max="6" width="1.7109375" style="2" customWidth="1"/>
    <col min="7" max="8" width="12.7109375" style="2" customWidth="1"/>
    <col min="9" max="9" width="1.7109375" style="2" customWidth="1"/>
    <col min="10" max="11" width="12.7109375" style="2" customWidth="1"/>
    <col min="12" max="12" width="1.7109375" style="2" customWidth="1"/>
    <col min="13" max="14" width="12.7109375" style="2" customWidth="1"/>
    <col min="15" max="15" width="1.7109375" style="2" customWidth="1"/>
    <col min="16" max="17" width="12.7109375" style="2" customWidth="1"/>
    <col min="18" max="18" width="1.7109375" style="2" customWidth="1"/>
    <col min="19" max="20" width="12.7109375" style="2" customWidth="1"/>
    <col min="21" max="16384" width="9.00390625" style="2" customWidth="1"/>
  </cols>
  <sheetData>
    <row r="1" s="1" customFormat="1" ht="7.5" customHeight="1"/>
    <row r="2" ht="4.5" customHeight="1"/>
    <row r="3" spans="3:5" ht="41.25" customHeight="1">
      <c r="C3" s="54"/>
      <c r="D3" s="55" t="s">
        <v>51</v>
      </c>
      <c r="E3" s="56"/>
    </row>
    <row r="4" s="3" customFormat="1" ht="2.25" customHeight="1"/>
    <row r="5" ht="6" customHeight="1">
      <c r="A5" s="1"/>
    </row>
    <row r="6" spans="1:5" ht="15.75" thickBot="1">
      <c r="A6" s="1"/>
      <c r="C6" s="4" t="s">
        <v>22</v>
      </c>
      <c r="D6" s="5"/>
      <c r="E6" s="5"/>
    </row>
    <row r="7" spans="1:5" ht="18" customHeight="1">
      <c r="A7" s="1"/>
      <c r="C7" s="65" t="s">
        <v>46</v>
      </c>
      <c r="D7" s="66"/>
      <c r="E7" s="67"/>
    </row>
    <row r="8" spans="1:5" ht="66.75" customHeight="1">
      <c r="A8" s="1"/>
      <c r="C8" s="68" t="s">
        <v>23</v>
      </c>
      <c r="D8" s="69"/>
      <c r="E8" s="70"/>
    </row>
    <row r="9" spans="1:5" ht="31.5" customHeight="1" thickBot="1">
      <c r="A9" s="1"/>
      <c r="C9" s="76" t="s">
        <v>24</v>
      </c>
      <c r="D9" s="77"/>
      <c r="E9" s="78"/>
    </row>
    <row r="10" spans="1:5" ht="5.25" customHeight="1">
      <c r="A10" s="1"/>
      <c r="C10" s="6"/>
      <c r="D10" s="7"/>
      <c r="E10" s="7"/>
    </row>
    <row r="11" spans="1:5" ht="15">
      <c r="A11" s="1"/>
      <c r="C11" s="6"/>
      <c r="D11" s="79" t="s">
        <v>25</v>
      </c>
      <c r="E11" s="79"/>
    </row>
    <row r="12" spans="1:6" ht="13.5" customHeight="1">
      <c r="A12" s="1"/>
      <c r="C12" s="88" t="s">
        <v>26</v>
      </c>
      <c r="D12" s="80"/>
      <c r="E12" s="81"/>
      <c r="F12" s="5"/>
    </row>
    <row r="13" spans="1:6" ht="13.5" customHeight="1">
      <c r="A13" s="1"/>
      <c r="C13" s="89"/>
      <c r="D13" s="82"/>
      <c r="E13" s="83"/>
      <c r="F13" s="5"/>
    </row>
    <row r="14" spans="1:6" ht="12.75" customHeight="1">
      <c r="A14" s="1"/>
      <c r="C14" s="8" t="s">
        <v>27</v>
      </c>
      <c r="D14" s="80"/>
      <c r="E14" s="81"/>
      <c r="F14" s="5"/>
    </row>
    <row r="15" spans="1:6" ht="12.75" customHeight="1">
      <c r="A15" s="1"/>
      <c r="C15" s="9" t="s">
        <v>28</v>
      </c>
      <c r="D15" s="82"/>
      <c r="E15" s="83"/>
      <c r="F15" s="5"/>
    </row>
    <row r="16" spans="1:6" ht="12.75" customHeight="1">
      <c r="A16" s="1"/>
      <c r="C16" s="8" t="s">
        <v>29</v>
      </c>
      <c r="D16" s="84"/>
      <c r="E16" s="85"/>
      <c r="F16" s="5"/>
    </row>
    <row r="17" spans="1:6" ht="12.75" customHeight="1">
      <c r="A17" s="1"/>
      <c r="C17" s="9" t="s">
        <v>30</v>
      </c>
      <c r="D17" s="86"/>
      <c r="E17" s="87"/>
      <c r="F17" s="5"/>
    </row>
    <row r="18" spans="1:20" ht="8.25" customHeight="1">
      <c r="A18" s="1"/>
      <c r="C18" s="5"/>
      <c r="D18" s="5"/>
      <c r="E18" s="5"/>
      <c r="F18" s="5"/>
      <c r="G18" s="64">
        <f>$D$12</f>
        <v>0</v>
      </c>
      <c r="H18" s="64"/>
      <c r="I18" s="11"/>
      <c r="J18" s="64">
        <f>$D$12</f>
        <v>0</v>
      </c>
      <c r="K18" s="64"/>
      <c r="L18" s="11"/>
      <c r="M18" s="64">
        <f>$D$12</f>
        <v>0</v>
      </c>
      <c r="N18" s="64"/>
      <c r="O18" s="11"/>
      <c r="P18" s="64">
        <f>$D$12</f>
        <v>0</v>
      </c>
      <c r="Q18" s="64"/>
      <c r="R18" s="11"/>
      <c r="S18" s="64">
        <f>$D$12</f>
        <v>0</v>
      </c>
      <c r="T18" s="64"/>
    </row>
    <row r="19" spans="1:20" ht="12.75" customHeight="1">
      <c r="A19" s="1"/>
      <c r="C19" s="12" t="s">
        <v>31</v>
      </c>
      <c r="D19" s="58">
        <f>IF(D12="","",1)</f>
      </c>
      <c r="E19" s="58"/>
      <c r="F19" s="5"/>
      <c r="G19" s="63">
        <f>IF($D$12&gt;1,2,"")</f>
      </c>
      <c r="H19" s="63"/>
      <c r="I19" s="7"/>
      <c r="J19" s="63">
        <f>IF($D$12&gt;2,3,"")</f>
      </c>
      <c r="K19" s="63"/>
      <c r="L19" s="7"/>
      <c r="M19" s="63">
        <f>IF($D$12&gt;3,4,"")</f>
      </c>
      <c r="N19" s="63"/>
      <c r="O19" s="7"/>
      <c r="P19" s="63">
        <f>IF($D$12&gt;4,5,"")</f>
      </c>
      <c r="Q19" s="63"/>
      <c r="R19" s="7"/>
      <c r="S19" s="63">
        <f>IF($D$12&gt;5,6,"")</f>
      </c>
      <c r="T19" s="63"/>
    </row>
    <row r="20" spans="1:20" ht="12.75" customHeight="1">
      <c r="A20" s="1"/>
      <c r="C20" s="8" t="s">
        <v>43</v>
      </c>
      <c r="D20" s="71"/>
      <c r="E20" s="72"/>
      <c r="F20" s="5"/>
      <c r="G20" s="75"/>
      <c r="H20" s="75"/>
      <c r="I20" s="14"/>
      <c r="J20" s="75"/>
      <c r="K20" s="75"/>
      <c r="L20" s="14"/>
      <c r="M20" s="75"/>
      <c r="N20" s="75"/>
      <c r="O20" s="14"/>
      <c r="P20" s="75"/>
      <c r="Q20" s="75"/>
      <c r="R20" s="14"/>
      <c r="S20" s="75"/>
      <c r="T20" s="75"/>
    </row>
    <row r="21" spans="1:20" ht="13.5" customHeight="1">
      <c r="A21" s="1"/>
      <c r="C21" s="9" t="s">
        <v>32</v>
      </c>
      <c r="D21" s="73"/>
      <c r="E21" s="74"/>
      <c r="F21" s="5"/>
      <c r="G21" s="75"/>
      <c r="H21" s="75"/>
      <c r="I21" s="14"/>
      <c r="J21" s="75"/>
      <c r="K21" s="75"/>
      <c r="L21" s="14"/>
      <c r="M21" s="75"/>
      <c r="N21" s="75"/>
      <c r="O21" s="14"/>
      <c r="P21" s="75"/>
      <c r="Q21" s="75"/>
      <c r="R21" s="14"/>
      <c r="S21" s="75"/>
      <c r="T21" s="75"/>
    </row>
    <row r="22" spans="1:20" ht="12.75" customHeight="1">
      <c r="A22" s="1"/>
      <c r="C22" s="57" t="s">
        <v>44</v>
      </c>
      <c r="D22" s="58"/>
      <c r="E22" s="58"/>
      <c r="F22" s="58"/>
      <c r="G22" s="15"/>
      <c r="H22" s="15"/>
      <c r="J22" s="15"/>
      <c r="K22" s="15"/>
      <c r="M22" s="15"/>
      <c r="N22" s="15"/>
      <c r="P22" s="15"/>
      <c r="Q22" s="15"/>
      <c r="S22" s="15"/>
      <c r="T22" s="15"/>
    </row>
    <row r="23" spans="1:20" ht="3.75" customHeight="1">
      <c r="A23" s="1"/>
      <c r="C23" s="13"/>
      <c r="D23" s="16"/>
      <c r="E23" s="16"/>
      <c r="F23" s="16"/>
      <c r="G23" s="15"/>
      <c r="H23" s="15"/>
      <c r="J23" s="15"/>
      <c r="K23" s="15"/>
      <c r="M23" s="15"/>
      <c r="N23" s="15"/>
      <c r="P23" s="15"/>
      <c r="Q23" s="15"/>
      <c r="S23" s="15"/>
      <c r="T23" s="15"/>
    </row>
    <row r="24" spans="1:20" ht="12.75">
      <c r="A24" s="1"/>
      <c r="C24" s="13"/>
      <c r="D24" s="17">
        <f>IF(D20="",0,"pro předehřev TUV")</f>
        <v>0</v>
      </c>
      <c r="E24" s="17">
        <f>IF(D20="",0,"pro ohřev TUV")</f>
        <v>0</v>
      </c>
      <c r="F24" s="5"/>
      <c r="G24" s="17">
        <f>IF(G20="",0,"pro předehřev TUV")</f>
        <v>0</v>
      </c>
      <c r="H24" s="17">
        <f>IF(G20="",0,"pro ohřev TUV")</f>
        <v>0</v>
      </c>
      <c r="I24" s="11"/>
      <c r="J24" s="17">
        <f>IF(J20="",0,"pro předehřev TUV")</f>
        <v>0</v>
      </c>
      <c r="K24" s="17">
        <f>IF(J20="",0,"pro ohřev TUV")</f>
        <v>0</v>
      </c>
      <c r="L24" s="11"/>
      <c r="M24" s="17">
        <f>IF(M20="",0,"pro předehřev TUV")</f>
        <v>0</v>
      </c>
      <c r="N24" s="17">
        <f>IF(M20="",0,"pro ohřev TUV")</f>
        <v>0</v>
      </c>
      <c r="O24" s="11"/>
      <c r="P24" s="17">
        <f>IF(P20="",0,"pro předehřev TUV")</f>
        <v>0</v>
      </c>
      <c r="Q24" s="17">
        <f>IF(P20="",0,"pro ohřev TUV")</f>
        <v>0</v>
      </c>
      <c r="R24" s="11"/>
      <c r="S24" s="17">
        <f>IF(S20="",0,"pro předehřev TUV")</f>
        <v>0</v>
      </c>
      <c r="T24" s="17">
        <f>IF(S20="",0,"pro ohřev TUV")</f>
        <v>0</v>
      </c>
    </row>
    <row r="25" spans="1:20" ht="12.75">
      <c r="A25" s="1"/>
      <c r="C25" s="13"/>
      <c r="D25" s="18">
        <f>IF(D20="",0,"do 40°C")</f>
        <v>0</v>
      </c>
      <c r="E25" s="18">
        <f>IF(D20="",0,"do 55°C")</f>
        <v>0</v>
      </c>
      <c r="F25" s="5"/>
      <c r="G25" s="18">
        <f>IF(G20="",0,"do 40°C")</f>
        <v>0</v>
      </c>
      <c r="H25" s="18">
        <f>IF(G20="",0,"do 55°C")</f>
        <v>0</v>
      </c>
      <c r="I25" s="11"/>
      <c r="J25" s="18">
        <f>IF(J20="",0,"do 40°C")</f>
        <v>0</v>
      </c>
      <c r="K25" s="18">
        <f>IF(J20="",0,"do 55°C")</f>
        <v>0</v>
      </c>
      <c r="L25" s="11"/>
      <c r="M25" s="18">
        <f>IF(M20="",0,"do 40°C")</f>
        <v>0</v>
      </c>
      <c r="N25" s="18">
        <f>IF(M20="",0,"do 55°C")</f>
        <v>0</v>
      </c>
      <c r="O25" s="11"/>
      <c r="P25" s="18">
        <f>IF(P20="",0,"do 40°C")</f>
        <v>0</v>
      </c>
      <c r="Q25" s="18">
        <f>IF(P20="",0,"do 55°C")</f>
        <v>0</v>
      </c>
      <c r="R25" s="11"/>
      <c r="S25" s="18">
        <f>IF(S20="",0,"do 40°C")</f>
        <v>0</v>
      </c>
      <c r="T25" s="18">
        <f>IF(S20="",0,"do 55°C")</f>
        <v>0</v>
      </c>
    </row>
    <row r="26" spans="1:20" ht="12.75">
      <c r="A26" s="1"/>
      <c r="C26" s="5" t="s">
        <v>33</v>
      </c>
      <c r="D26" s="10">
        <f>IF(D20="",0,Zdroj!B12)</f>
        <v>0</v>
      </c>
      <c r="E26" s="10">
        <f>IF(D20="",0,Zdroj!C12)</f>
        <v>0</v>
      </c>
      <c r="F26" s="5"/>
      <c r="G26" s="10">
        <f>IF(G20="",0,Zdroj!E12)</f>
        <v>0</v>
      </c>
      <c r="H26" s="10">
        <f>IF(G20="",0,Zdroj!F12)</f>
        <v>0</v>
      </c>
      <c r="I26" s="11"/>
      <c r="J26" s="10">
        <f>IF(J20="",0,Zdroj!H12)</f>
        <v>0</v>
      </c>
      <c r="K26" s="10">
        <f>IF(J20="",0,Zdroj!I12)</f>
        <v>0</v>
      </c>
      <c r="L26" s="11"/>
      <c r="M26" s="10">
        <f>IF(M20="",0,Zdroj!K12)</f>
        <v>0</v>
      </c>
      <c r="N26" s="10">
        <f>IF(M20="",0,Zdroj!L12)</f>
        <v>0</v>
      </c>
      <c r="O26" s="11"/>
      <c r="P26" s="10">
        <f>IF(P20="",0,Zdroj!N12)</f>
        <v>0</v>
      </c>
      <c r="Q26" s="10">
        <f>IF(P20="",0,Zdroj!O12)</f>
        <v>0</v>
      </c>
      <c r="R26" s="11"/>
      <c r="S26" s="10">
        <f>IF(S20="",0,Zdroj!Q12)</f>
        <v>0</v>
      </c>
      <c r="T26" s="10">
        <f>IF(S20="",0,Zdroj!R12)</f>
        <v>0</v>
      </c>
    </row>
    <row r="27" spans="1:20" ht="25.5">
      <c r="A27" s="1"/>
      <c r="C27" s="19" t="s">
        <v>34</v>
      </c>
      <c r="D27" s="20">
        <f>IF(D20="",0,Zdroj!B16)</f>
        <v>0</v>
      </c>
      <c r="E27" s="20">
        <f>IF(D20="",0,Zdroj!C16)</f>
        <v>0</v>
      </c>
      <c r="F27" s="5"/>
      <c r="G27" s="20">
        <f>IF(G20="",0,Zdroj!E16)</f>
        <v>0</v>
      </c>
      <c r="H27" s="20">
        <f>IF(G20="",0,Zdroj!F16)</f>
        <v>0</v>
      </c>
      <c r="I27" s="11"/>
      <c r="J27" s="20">
        <f>IF(J20="",0,Zdroj!H16)</f>
        <v>0</v>
      </c>
      <c r="K27" s="20">
        <f>IF(J20="",0,Zdroj!I16)</f>
        <v>0</v>
      </c>
      <c r="L27" s="11"/>
      <c r="M27" s="20">
        <f>IF(M20="",0,Zdroj!K16)</f>
        <v>0</v>
      </c>
      <c r="N27" s="20">
        <f>IF(M20="",0,Zdroj!L16)</f>
        <v>0</v>
      </c>
      <c r="O27" s="11"/>
      <c r="P27" s="20">
        <f>IF(P20="",0,Zdroj!N16)</f>
        <v>0</v>
      </c>
      <c r="Q27" s="20">
        <f>IF(P20="",0,Zdroj!O16)</f>
        <v>0</v>
      </c>
      <c r="R27" s="11"/>
      <c r="S27" s="20">
        <f>IF(S20="",0,Zdroj!Q16)</f>
        <v>0</v>
      </c>
      <c r="T27" s="20">
        <f>IF(S20="",0,Zdroj!R16)</f>
        <v>0</v>
      </c>
    </row>
    <row r="28" spans="1:20" ht="12.75">
      <c r="A28" s="1"/>
      <c r="C28" s="5" t="s">
        <v>35</v>
      </c>
      <c r="D28" s="10">
        <f>IF(D20="",0,Zdroj!B19)</f>
        <v>0</v>
      </c>
      <c r="E28" s="10">
        <f>IF(D20="",0,Zdroj!C19)</f>
        <v>0</v>
      </c>
      <c r="F28" s="5"/>
      <c r="G28" s="10">
        <f>IF(G20="",0,Zdroj!E19)</f>
        <v>0</v>
      </c>
      <c r="H28" s="10">
        <f>IF(G20="",0,Zdroj!F19)</f>
        <v>0</v>
      </c>
      <c r="I28" s="11"/>
      <c r="J28" s="10">
        <f>IF(J20="",0,Zdroj!H19)</f>
        <v>0</v>
      </c>
      <c r="K28" s="10">
        <f>IF(J20="",0,Zdroj!I19)</f>
        <v>0</v>
      </c>
      <c r="L28" s="11"/>
      <c r="M28" s="10">
        <f>IF(M20="",0,Zdroj!K19)</f>
        <v>0</v>
      </c>
      <c r="N28" s="10">
        <f>IF(M20="",0,Zdroj!L19)</f>
        <v>0</v>
      </c>
      <c r="O28" s="11"/>
      <c r="P28" s="10">
        <f>IF(P20="",0,Zdroj!N19)</f>
        <v>0</v>
      </c>
      <c r="Q28" s="10">
        <f>IF(P20="",0,Zdroj!O19)</f>
        <v>0</v>
      </c>
      <c r="R28" s="11"/>
      <c r="S28" s="10">
        <f>IF(S20="",0,Zdroj!Q19)</f>
        <v>0</v>
      </c>
      <c r="T28" s="10">
        <f>IF(S20="",0,Zdroj!R19)</f>
        <v>0</v>
      </c>
    </row>
    <row r="29" spans="1:20" ht="12.75">
      <c r="A29" s="1"/>
      <c r="C29" s="19" t="s">
        <v>0</v>
      </c>
      <c r="D29" s="20">
        <f>IF(D20="",0,Zdroj!B20)</f>
        <v>0</v>
      </c>
      <c r="E29" s="20">
        <f>IF(D20="",0,Zdroj!C20)</f>
        <v>0</v>
      </c>
      <c r="F29" s="5"/>
      <c r="G29" s="20">
        <f>IF(G20="",0,Zdroj!E20)</f>
        <v>0</v>
      </c>
      <c r="H29" s="20">
        <f>IF(G20="",0,Zdroj!F20)</f>
        <v>0</v>
      </c>
      <c r="I29" s="11"/>
      <c r="J29" s="20">
        <f>IF(J20="",0,Zdroj!H20)</f>
        <v>0</v>
      </c>
      <c r="K29" s="20">
        <f>IF(J20="",0,Zdroj!I20)</f>
        <v>0</v>
      </c>
      <c r="L29" s="11"/>
      <c r="M29" s="20">
        <f>IF(M20="",0,Zdroj!K20)</f>
        <v>0</v>
      </c>
      <c r="N29" s="20">
        <f>IF(M20="",0,Zdroj!L20)</f>
        <v>0</v>
      </c>
      <c r="O29" s="11"/>
      <c r="P29" s="20">
        <f>IF(P20="",0,Zdroj!N20)</f>
        <v>0</v>
      </c>
      <c r="Q29" s="20">
        <f>IF(P20="",0,Zdroj!O20)</f>
        <v>0</v>
      </c>
      <c r="R29" s="11"/>
      <c r="S29" s="20">
        <f>IF(S20="",0,Zdroj!Q20)</f>
        <v>0</v>
      </c>
      <c r="T29" s="20">
        <f>IF(S20="",0,Zdroj!R20)</f>
        <v>0</v>
      </c>
    </row>
    <row r="30" spans="1:20" ht="12.75">
      <c r="A30" s="1"/>
      <c r="C30" s="19"/>
      <c r="D30" s="21"/>
      <c r="E30" s="21"/>
      <c r="F30" s="5"/>
      <c r="G30" s="20"/>
      <c r="H30" s="20"/>
      <c r="I30" s="11"/>
      <c r="J30" s="20"/>
      <c r="K30" s="20"/>
      <c r="L30" s="11"/>
      <c r="M30" s="20"/>
      <c r="N30" s="20"/>
      <c r="O30" s="11"/>
      <c r="P30" s="20"/>
      <c r="Q30" s="20"/>
      <c r="R30" s="11"/>
      <c r="S30" s="20"/>
      <c r="T30" s="20"/>
    </row>
    <row r="31" spans="3:20" s="1" customFormat="1" ht="2.25" customHeight="1">
      <c r="C31" s="22"/>
      <c r="D31" s="23"/>
      <c r="E31" s="23"/>
      <c r="F31" s="24"/>
      <c r="G31" s="25"/>
      <c r="H31" s="25"/>
      <c r="J31" s="25"/>
      <c r="K31" s="25"/>
      <c r="M31" s="25"/>
      <c r="N31" s="25"/>
      <c r="P31" s="25"/>
      <c r="Q31" s="25"/>
      <c r="S31" s="25"/>
      <c r="T31" s="25"/>
    </row>
    <row r="32" spans="1:20" ht="7.5" customHeight="1">
      <c r="A32" s="1"/>
      <c r="C32" s="19"/>
      <c r="D32" s="21"/>
      <c r="E32" s="21"/>
      <c r="F32" s="5"/>
      <c r="G32" s="26"/>
      <c r="H32" s="26"/>
      <c r="J32" s="26"/>
      <c r="K32" s="26"/>
      <c r="M32" s="26"/>
      <c r="N32" s="26"/>
      <c r="P32" s="26"/>
      <c r="Q32" s="26"/>
      <c r="S32" s="26"/>
      <c r="T32" s="26"/>
    </row>
    <row r="33" spans="1:20" ht="25.5">
      <c r="A33" s="1"/>
      <c r="C33" s="19" t="s">
        <v>36</v>
      </c>
      <c r="D33" s="27">
        <f>Zdroj!B25</f>
        <v>0</v>
      </c>
      <c r="E33" s="28">
        <f>Zdroj!C25</f>
        <v>0</v>
      </c>
      <c r="F33" s="5"/>
      <c r="G33" s="26"/>
      <c r="H33" s="26"/>
      <c r="J33" s="26"/>
      <c r="K33" s="26"/>
      <c r="M33" s="26"/>
      <c r="N33" s="26"/>
      <c r="P33" s="26"/>
      <c r="Q33" s="26"/>
      <c r="S33" s="26"/>
      <c r="T33" s="26"/>
    </row>
    <row r="34" spans="1:20" ht="7.5" customHeight="1">
      <c r="A34" s="1"/>
      <c r="C34" s="19"/>
      <c r="D34" s="21"/>
      <c r="E34" s="21"/>
      <c r="F34" s="5"/>
      <c r="G34" s="26"/>
      <c r="H34" s="26"/>
      <c r="J34" s="26"/>
      <c r="K34" s="26"/>
      <c r="M34" s="26"/>
      <c r="N34" s="26"/>
      <c r="P34" s="26"/>
      <c r="Q34" s="26"/>
      <c r="S34" s="26"/>
      <c r="T34" s="26"/>
    </row>
    <row r="35" spans="1:6" ht="12.75" customHeight="1">
      <c r="A35" s="1"/>
      <c r="C35" s="29" t="s">
        <v>37</v>
      </c>
      <c r="D35" s="59"/>
      <c r="E35" s="60"/>
      <c r="F35" s="5"/>
    </row>
    <row r="36" spans="1:6" ht="13.5" customHeight="1">
      <c r="A36" s="1"/>
      <c r="C36" s="30" t="s">
        <v>38</v>
      </c>
      <c r="D36" s="61"/>
      <c r="E36" s="62"/>
      <c r="F36" s="5"/>
    </row>
    <row r="37" spans="1:6" ht="15">
      <c r="A37" s="1"/>
      <c r="C37" s="31" t="s">
        <v>45</v>
      </c>
      <c r="D37" s="32">
        <f>Zdroj!B22</f>
        <v>0</v>
      </c>
      <c r="E37" s="33">
        <f>Zdroj!C22</f>
        <v>0</v>
      </c>
      <c r="F37" s="5"/>
    </row>
    <row r="38" spans="1:6" ht="8.25" customHeight="1">
      <c r="A38" s="1"/>
      <c r="C38" s="31"/>
      <c r="D38" s="34"/>
      <c r="E38" s="34"/>
      <c r="F38" s="5"/>
    </row>
    <row r="39" spans="1:6" ht="12.75">
      <c r="A39" s="1"/>
      <c r="C39" s="5"/>
      <c r="D39" s="35" t="s">
        <v>39</v>
      </c>
      <c r="E39" s="36" t="s">
        <v>40</v>
      </c>
      <c r="F39" s="5"/>
    </row>
    <row r="40" spans="1:6" ht="21.75" thickBot="1">
      <c r="A40" s="1"/>
      <c r="C40" s="5"/>
      <c r="D40" s="37" t="s">
        <v>41</v>
      </c>
      <c r="E40" s="38" t="s">
        <v>42</v>
      </c>
      <c r="F40" s="5"/>
    </row>
    <row r="41" spans="1:6" ht="30.75" thickBot="1">
      <c r="A41" s="1"/>
      <c r="C41" s="39" t="s">
        <v>1</v>
      </c>
      <c r="D41" s="40">
        <f>IF(D20="",0,Zdroj!B24)</f>
        <v>0</v>
      </c>
      <c r="E41" s="41">
        <f>IF(D20="",0,Zdroj!C24)</f>
        <v>0</v>
      </c>
      <c r="F41" s="5"/>
    </row>
    <row r="42" ht="12.75">
      <c r="A42" s="1"/>
    </row>
    <row r="43" s="1" customFormat="1" ht="2.25" customHeight="1"/>
    <row r="45" spans="5:10" ht="12.75">
      <c r="E45" s="42"/>
      <c r="F45" s="43"/>
      <c r="G45" s="42"/>
      <c r="H45" s="42"/>
      <c r="I45" s="42"/>
      <c r="J45" s="42"/>
    </row>
  </sheetData>
  <sheetProtection/>
  <mergeCells count="28">
    <mergeCell ref="C9:E9"/>
    <mergeCell ref="D11:E11"/>
    <mergeCell ref="S18:T18"/>
    <mergeCell ref="D12:E13"/>
    <mergeCell ref="D14:E15"/>
    <mergeCell ref="D16:E17"/>
    <mergeCell ref="G18:H18"/>
    <mergeCell ref="C12:C13"/>
    <mergeCell ref="S19:T19"/>
    <mergeCell ref="D20:E21"/>
    <mergeCell ref="G20:H21"/>
    <mergeCell ref="J20:K21"/>
    <mergeCell ref="M20:N21"/>
    <mergeCell ref="P20:Q21"/>
    <mergeCell ref="S20:T21"/>
    <mergeCell ref="D19:E19"/>
    <mergeCell ref="G19:H19"/>
    <mergeCell ref="J19:K19"/>
    <mergeCell ref="D3:E3"/>
    <mergeCell ref="C22:F22"/>
    <mergeCell ref="D35:E36"/>
    <mergeCell ref="P19:Q19"/>
    <mergeCell ref="M19:N19"/>
    <mergeCell ref="J18:K18"/>
    <mergeCell ref="M18:N18"/>
    <mergeCell ref="P18:Q18"/>
    <mergeCell ref="C7:E7"/>
    <mergeCell ref="C8:E8"/>
  </mergeCells>
  <conditionalFormatting sqref="D24:D25 G24:G25 J24:J25 M24:M25 P24:P25 S24:S25">
    <cfRule type="cellIs" priority="1" dxfId="8" operator="notEqual" stopIfTrue="1">
      <formula>0</formula>
    </cfRule>
  </conditionalFormatting>
  <conditionalFormatting sqref="E24:E25 H24:H25 K24:K25 N24:N25 Q24:Q25 T24:T25">
    <cfRule type="cellIs" priority="2" dxfId="9" operator="notEqual" stopIfTrue="1">
      <formula>0</formula>
    </cfRule>
  </conditionalFormatting>
  <conditionalFormatting sqref="D26:E30 G26:H30 J26:K30 M26:N30 P26:Q30 S26:T30">
    <cfRule type="cellIs" priority="3" dxfId="10" operator="notEqual" stopIfTrue="1">
      <formula>0</formula>
    </cfRule>
  </conditionalFormatting>
  <conditionalFormatting sqref="G20:H21">
    <cfRule type="expression" priority="4" dxfId="11" stopIfTrue="1">
      <formula>$G$19&lt;&gt;""</formula>
    </cfRule>
  </conditionalFormatting>
  <conditionalFormatting sqref="J20:K21">
    <cfRule type="expression" priority="5" dxfId="11" stopIfTrue="1">
      <formula>$J$19&lt;&gt;""</formula>
    </cfRule>
  </conditionalFormatting>
  <conditionalFormatting sqref="M20:N21">
    <cfRule type="expression" priority="6" dxfId="11" stopIfTrue="1">
      <formula>$M$19&lt;&gt;""</formula>
    </cfRule>
  </conditionalFormatting>
  <conditionalFormatting sqref="P20:Q21">
    <cfRule type="expression" priority="7" dxfId="11" stopIfTrue="1">
      <formula>$P$19&lt;&gt;""</formula>
    </cfRule>
  </conditionalFormatting>
  <conditionalFormatting sqref="S20:T21">
    <cfRule type="expression" priority="8" dxfId="11" stopIfTrue="1">
      <formula>$S$19&lt;&gt;""</formula>
    </cfRule>
  </conditionalFormatting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39.00390625" style="44" customWidth="1"/>
    <col min="2" max="3" width="10.28125" style="44" customWidth="1"/>
    <col min="4" max="4" width="3.421875" style="44" customWidth="1"/>
    <col min="5" max="9" width="12.00390625" style="45" customWidth="1"/>
    <col min="10" max="18" width="12.00390625" style="44" customWidth="1"/>
    <col min="19" max="16384" width="9.00390625" style="44" customWidth="1"/>
  </cols>
  <sheetData>
    <row r="1" spans="5:9" ht="38.25">
      <c r="E1" s="45" t="s">
        <v>2</v>
      </c>
      <c r="F1" s="45" t="s">
        <v>3</v>
      </c>
      <c r="G1" s="45" t="s">
        <v>4</v>
      </c>
      <c r="H1" s="45" t="s">
        <v>5</v>
      </c>
      <c r="I1" s="45" t="s">
        <v>6</v>
      </c>
    </row>
    <row r="2" spans="5:9" ht="12.75">
      <c r="E2" s="45">
        <v>3</v>
      </c>
      <c r="F2" s="45">
        <v>520</v>
      </c>
      <c r="G2" s="45">
        <v>300</v>
      </c>
      <c r="H2" s="45" t="s">
        <v>47</v>
      </c>
      <c r="I2" s="45">
        <v>9900</v>
      </c>
    </row>
    <row r="3" spans="5:9" ht="12.75">
      <c r="E3" s="45">
        <v>9</v>
      </c>
      <c r="F3" s="45">
        <v>2000</v>
      </c>
      <c r="G3" s="45">
        <v>1000</v>
      </c>
      <c r="H3" s="45" t="s">
        <v>48</v>
      </c>
      <c r="I3" s="45">
        <v>14900</v>
      </c>
    </row>
    <row r="4" spans="5:9" ht="12.75">
      <c r="E4" s="45">
        <v>15</v>
      </c>
      <c r="F4" s="45">
        <v>3100</v>
      </c>
      <c r="G4" s="45">
        <v>1500</v>
      </c>
      <c r="H4" s="45" t="s">
        <v>49</v>
      </c>
      <c r="I4" s="45">
        <v>19900</v>
      </c>
    </row>
    <row r="5" spans="1:9" ht="12.75">
      <c r="A5" s="46" t="s">
        <v>7</v>
      </c>
      <c r="B5" s="46">
        <f>Výpočet!D12</f>
        <v>0</v>
      </c>
      <c r="E5" s="45">
        <v>25</v>
      </c>
      <c r="F5" s="45">
        <v>4700</v>
      </c>
      <c r="G5" s="45">
        <v>2500</v>
      </c>
      <c r="H5" s="45" t="s">
        <v>50</v>
      </c>
      <c r="I5" s="45">
        <v>29900</v>
      </c>
    </row>
    <row r="6" ht="12.75">
      <c r="D6" s="45"/>
    </row>
    <row r="7" spans="1:17" ht="12.75">
      <c r="A7" s="46" t="s">
        <v>8</v>
      </c>
      <c r="B7" s="47">
        <f>Výpočet!D20</f>
        <v>0</v>
      </c>
      <c r="D7" s="45"/>
      <c r="E7" s="47">
        <f>Výpočet!G20</f>
        <v>0</v>
      </c>
      <c r="F7" s="44"/>
      <c r="H7" s="47">
        <f>Výpočet!J20</f>
        <v>0</v>
      </c>
      <c r="I7" s="44"/>
      <c r="K7" s="47">
        <f>Výpočet!M20</f>
        <v>0</v>
      </c>
      <c r="N7" s="47">
        <f>Výpočet!P20</f>
        <v>0</v>
      </c>
      <c r="Q7" s="47">
        <f>Výpočet!S20</f>
        <v>0</v>
      </c>
    </row>
    <row r="8" spans="1:17" ht="25.5">
      <c r="A8" s="46" t="s">
        <v>9</v>
      </c>
      <c r="B8" s="47">
        <f>Výpočet!D14</f>
        <v>0</v>
      </c>
      <c r="D8" s="45"/>
      <c r="E8" s="47"/>
      <c r="F8" s="44"/>
      <c r="H8" s="47"/>
      <c r="I8" s="44"/>
      <c r="K8" s="47"/>
      <c r="N8" s="47"/>
      <c r="Q8" s="47"/>
    </row>
    <row r="9" spans="1:4" ht="12.75">
      <c r="A9" s="46" t="s">
        <v>10</v>
      </c>
      <c r="B9" s="47">
        <f>Výpočet!D16</f>
        <v>0</v>
      </c>
      <c r="D9" s="45"/>
    </row>
    <row r="10" spans="4:9" ht="12.75">
      <c r="D10" s="45"/>
      <c r="E10" s="44"/>
      <c r="F10" s="44"/>
      <c r="H10" s="44"/>
      <c r="I10" s="44"/>
    </row>
    <row r="11" spans="2:18" ht="12.75">
      <c r="B11" s="48" t="s">
        <v>11</v>
      </c>
      <c r="C11" s="48" t="s">
        <v>12</v>
      </c>
      <c r="D11" s="45"/>
      <c r="E11" s="48" t="s">
        <v>11</v>
      </c>
      <c r="F11" s="48" t="s">
        <v>12</v>
      </c>
      <c r="H11" s="48" t="s">
        <v>11</v>
      </c>
      <c r="I11" s="48" t="s">
        <v>12</v>
      </c>
      <c r="K11" s="48" t="s">
        <v>11</v>
      </c>
      <c r="L11" s="48" t="s">
        <v>12</v>
      </c>
      <c r="N11" s="48" t="s">
        <v>11</v>
      </c>
      <c r="O11" s="48" t="s">
        <v>12</v>
      </c>
      <c r="Q11" s="48" t="s">
        <v>11</v>
      </c>
      <c r="R11" s="48" t="s">
        <v>12</v>
      </c>
    </row>
    <row r="12" spans="1:18" ht="25.5">
      <c r="A12" s="44" t="s">
        <v>13</v>
      </c>
      <c r="B12" s="44">
        <f>IF(B7&lt;3.0001,(B7*1000)*0.174,(B7*1000)*0.232)</f>
        <v>0</v>
      </c>
      <c r="C12" s="44">
        <f>IF(B7&lt;3.0001,(B7*1000)*0.099,(B7*1000)*0.12)</f>
        <v>0</v>
      </c>
      <c r="D12" s="45"/>
      <c r="E12" s="44">
        <f>IF(E7&lt;3.0001,(E7*1000)*0.174,(E7*1000)*0.232)*0.66</f>
        <v>0</v>
      </c>
      <c r="F12" s="44">
        <f>IF(E7&lt;3.0001,(E7*1000)*0.099,(E7*1000)*0.12)*0.66</f>
        <v>0</v>
      </c>
      <c r="H12" s="44">
        <f>IF(H7&lt;3.0001,(H7*1000)*0.174,(H7*1000)*0.232)*0.5</f>
        <v>0</v>
      </c>
      <c r="I12" s="44">
        <f>IF(H7&lt;3.0001,(H7*1000)*0.099,(H7*1000)*0.12)*0.5</f>
        <v>0</v>
      </c>
      <c r="K12" s="44">
        <f>IF(K7&lt;3.0001,(K7*1000)*0.174,(K7*1000)*0.232)*0.5</f>
        <v>0</v>
      </c>
      <c r="L12" s="44">
        <f>IF(K7&lt;3.0001,(K7*1000)*0.099,(K7*1000)*0.12)*0.5</f>
        <v>0</v>
      </c>
      <c r="N12" s="44">
        <f>IF(N7&lt;3.0001,(N7*1000)*0.174,(N7*1000)*0.232)*0.5</f>
        <v>0</v>
      </c>
      <c r="O12" s="44">
        <f>IF(N7&lt;3.0001,(N7*1000)*0.099,(N7*1000)*0.12)*0.5</f>
        <v>0</v>
      </c>
      <c r="Q12" s="44">
        <f>IF(Q7&lt;3.0001,(Q7*1000)*0.174,(Q7*1000)*0.232)*0.5</f>
        <v>0</v>
      </c>
      <c r="R12" s="44">
        <f>IF(Q7&lt;3.0001,(Q7*1000)*0.099,(Q7*1000)*0.12)*0.5</f>
        <v>0</v>
      </c>
    </row>
    <row r="13" spans="1:18" ht="12.75">
      <c r="A13" s="44" t="s">
        <v>14</v>
      </c>
      <c r="B13" s="44">
        <f>IF(B12&lt;B8,B12,B8)</f>
        <v>0</v>
      </c>
      <c r="C13" s="44">
        <f>IF(C12&lt;B8,C12,B8)</f>
        <v>0</v>
      </c>
      <c r="D13" s="45"/>
      <c r="E13" s="44">
        <f>IF(B13&lt;$B$8,IF(E12&lt;($B$8-B13),E12,($B$8-B13)),0)</f>
        <v>0</v>
      </c>
      <c r="F13" s="44">
        <f>IF(C13&lt;$B$8,IF(F12&lt;($B$8-C13),F12,($B$8-C13)),0)</f>
        <v>0</v>
      </c>
      <c r="H13" s="44">
        <f>IF(B13&lt;$B$8,IF(H12&lt;($B$8-B13-E13),H12,($B$8-B13-E13)),0)</f>
        <v>0</v>
      </c>
      <c r="I13" s="44">
        <f>IF(C13&lt;$B$8,IF(I12&lt;($B$8-C13-F13),I12,($B$8-C13-F13)),0)</f>
        <v>0</v>
      </c>
      <c r="K13" s="44">
        <f>IF(E13&lt;$B$8,IF(K12&lt;($B$8-B13-E13-H13),K12,($B$8-B13-E13-H13)),0)</f>
        <v>0</v>
      </c>
      <c r="L13" s="44">
        <f>IF(F13&lt;$B$8,IF(L12&lt;($B$8-C13-F13-I13),L12,($B$8-C13-F13-I13)),0)</f>
        <v>0</v>
      </c>
      <c r="N13" s="44">
        <f>IF(H13&lt;$B$8,IF(N12&lt;($B$8-B13-E13-H13-K13),N12,($B$8-B13-E13-H13-K13)),0)</f>
        <v>0</v>
      </c>
      <c r="O13" s="44">
        <f>IF(I13&lt;$B$8,IF(O12&lt;($B$8-C13-F13-I13-L13),O12,($B$8-C13-F13-I13-L13)),0)</f>
        <v>0</v>
      </c>
      <c r="Q13" s="44">
        <f>IF(K13&lt;$B$8,IF(Q12&lt;($B$8-B13-E13-H13-K13-N13),Q12,($B$8-B13-E13-H13-K13-N13)),0)</f>
        <v>0</v>
      </c>
      <c r="R13" s="44">
        <f>IF(L13&lt;$B$8,IF(R12&lt;($B$8-C13-F13-I13-L13-O13),R12,($B$8-C13-F13-I13-L13-O13)),0)</f>
        <v>0</v>
      </c>
    </row>
    <row r="14" spans="4:9" ht="12.75">
      <c r="D14" s="45"/>
      <c r="E14" s="44"/>
      <c r="F14" s="44"/>
      <c r="H14" s="44"/>
      <c r="I14" s="44"/>
    </row>
    <row r="15" spans="1:18" ht="12.75">
      <c r="A15" s="44" t="s">
        <v>15</v>
      </c>
      <c r="B15" s="44">
        <f>((IF(B12&lt;B13,B12,B13))/1000)*1.16*43*365*1.1</f>
        <v>0</v>
      </c>
      <c r="C15" s="44">
        <f>((IF(C12&lt;C13,C12,C13))/1000)*1.16*43*365*1.1</f>
        <v>0</v>
      </c>
      <c r="D15" s="45"/>
      <c r="E15" s="44">
        <f>((IF(E12&lt;E13,E12,E13))/1000)*1.16*43*365*1.1</f>
        <v>0</v>
      </c>
      <c r="F15" s="44">
        <f>((IF(F12&lt;F13,F12,F13))/1000)*1.16*43*365*1.1</f>
        <v>0</v>
      </c>
      <c r="H15" s="44">
        <f>((IF(H12&lt;H13,H12,H13))/1000)*1.16*43*365*1.1</f>
        <v>0</v>
      </c>
      <c r="I15" s="44">
        <f>((IF(I12&lt;I13,I12,I13))/1000)*1.16*43*365*1.1</f>
        <v>0</v>
      </c>
      <c r="K15" s="44">
        <f>((IF(K12&lt;K13,K12,K13))/1000)*1.16*43*365*1.1</f>
        <v>0</v>
      </c>
      <c r="L15" s="44">
        <f>((IF(L12&lt;L13,L12,L13))/1000)*1.16*43*365*1.1</f>
        <v>0</v>
      </c>
      <c r="N15" s="44">
        <f>((IF(N12&lt;N13,N12,N13))/1000)*1.16*43*365*1.1</f>
        <v>0</v>
      </c>
      <c r="O15" s="44">
        <f>((IF(O12&lt;O13,O12,O13))/1000)*1.16*43*365*1.1</f>
        <v>0</v>
      </c>
      <c r="Q15" s="44">
        <f>((IF(Q12&lt;Q13,Q12,Q13))/1000)*1.16*43*365*1.1</f>
        <v>0</v>
      </c>
      <c r="R15" s="44">
        <f>((IF(R12&lt;R13,R12,R13))/1000)*1.16*43*365*1.1</f>
        <v>0</v>
      </c>
    </row>
    <row r="16" spans="1:18" ht="12.75">
      <c r="A16" s="46" t="s">
        <v>16</v>
      </c>
      <c r="B16" s="46">
        <f>B15*$B$9</f>
        <v>0</v>
      </c>
      <c r="C16" s="46">
        <f>C15*$B$9</f>
        <v>0</v>
      </c>
      <c r="D16" s="45"/>
      <c r="E16" s="46">
        <f>E15*$B$9</f>
        <v>0</v>
      </c>
      <c r="F16" s="46">
        <f>F15*$B$9</f>
        <v>0</v>
      </c>
      <c r="H16" s="46">
        <f>H15*$B$9</f>
        <v>0</v>
      </c>
      <c r="I16" s="46">
        <f>I15*$B$9</f>
        <v>0</v>
      </c>
      <c r="K16" s="46">
        <f>K15*$B$9</f>
        <v>0</v>
      </c>
      <c r="L16" s="46">
        <f>L15*$B$9</f>
        <v>0</v>
      </c>
      <c r="N16" s="46">
        <f>N15*$B$9</f>
        <v>0</v>
      </c>
      <c r="O16" s="46">
        <f>O15*$B$9</f>
        <v>0</v>
      </c>
      <c r="Q16" s="46">
        <f>Q15*$B$9</f>
        <v>0</v>
      </c>
      <c r="R16" s="46">
        <f>R15*$B$9</f>
        <v>0</v>
      </c>
    </row>
    <row r="17" spans="4:9" ht="12.75">
      <c r="D17" s="45"/>
      <c r="E17" s="44"/>
      <c r="F17" s="44"/>
      <c r="H17" s="44"/>
      <c r="I17" s="44"/>
    </row>
    <row r="18" spans="1:18" ht="12.75">
      <c r="A18" s="44" t="s">
        <v>17</v>
      </c>
      <c r="B18" s="49" t="str">
        <f>IF(B7&lt;=$E$2,$H$2,IF(B7&lt;=$E$3,$H$3,IF(B7&lt;=$E$4,$H$4,IF(B7&lt;=$E$5,$H$5,"Konzultace"))))</f>
        <v>ERV-20S</v>
      </c>
      <c r="C18" s="49" t="str">
        <f>IF(B7&lt;=$E$2,$H$2,IF(B7&lt;=$E$3,$H$3,IF(B7&lt;=$E$4,$H$4,IF(B7&lt;=$E$5,$H$5,"Konzultace"))))</f>
        <v>ERV-20S</v>
      </c>
      <c r="D18" s="45"/>
      <c r="E18" s="49" t="str">
        <f>IF(E7&lt;=$E$2,$H$2,IF(E7&lt;=$E$3,$H$3,IF(E7&lt;=$E$4,$H$4,IF(E7&lt;=$E$5,$H$5,"Konzultace"))))</f>
        <v>ERV-20S</v>
      </c>
      <c r="F18" s="49" t="str">
        <f>IF(E7&lt;=$E$2,$H$2,IF(E7&lt;=$E$3,$H$3,IF(E7&lt;=$E$4,$H$4,IF(E7&lt;=$E$5,$H$5,"Konzultace"))))</f>
        <v>ERV-20S</v>
      </c>
      <c r="H18" s="49" t="str">
        <f>IF(H7&lt;=$E$2,$H$2,IF(H7&lt;=$E$3,$H$3,IF(H7&lt;=$E$4,$H$4,IF(H7&lt;=$E$5,$H$5,"Konzultace"))))</f>
        <v>ERV-20S</v>
      </c>
      <c r="I18" s="49" t="str">
        <f>IF(H7&lt;=$E$2,$H$2,IF(H7&lt;=$E$3,$H$3,IF(H7&lt;=$E$4,$H$4,IF(H7&lt;=$E$5,$H$5,"Konzultace"))))</f>
        <v>ERV-20S</v>
      </c>
      <c r="K18" s="49" t="str">
        <f>IF(K7&lt;=$E$2,$H$2,IF(K7&lt;=$E$3,$H$3,IF(K7&lt;=$E$4,$H$4,IF(K7&lt;=$E$5,$H$5,"Konzultace"))))</f>
        <v>ERV-20S</v>
      </c>
      <c r="L18" s="49" t="str">
        <f>IF(K7&lt;=$E$2,$H$2,IF(K7&lt;=$E$3,$H$3,IF(K7&lt;=$E$4,$H$4,IF(K7&lt;=$E$5,$H$5,"Konzultace"))))</f>
        <v>ERV-20S</v>
      </c>
      <c r="N18" s="49" t="str">
        <f>IF(N7&lt;=$E$2,$H$2,IF(N7&lt;=$E$3,$H$3,IF(N7&lt;=$E$4,$H$4,IF(N7&lt;=$E$5,$H$5,"Konzultace"))))</f>
        <v>ERV-20S</v>
      </c>
      <c r="O18" s="49" t="str">
        <f>IF(N7&lt;=$E$2,$H$2,IF(N7&lt;=$E$3,$H$3,IF(N7&lt;=$E$4,$H$4,IF(N7&lt;=$E$5,$H$5,"Konzultace"))))</f>
        <v>ERV-20S</v>
      </c>
      <c r="Q18" s="49" t="str">
        <f>IF(Q7&lt;=$E$2,$H$2,IF(Q7&lt;=$E$3,$H$3,IF(Q7&lt;=$E$4,$H$4,IF(Q7&lt;=$E$5,$H$5,"Konzultace"))))</f>
        <v>ERV-20S</v>
      </c>
      <c r="R18" s="49" t="str">
        <f>IF(Q7&lt;=$E$2,$H$2,IF(Q7&lt;=$E$3,$H$3,IF(Q7&lt;=$E$4,$H$4,IF(Q7&lt;=$E$5,$H$5,"Konzultace"))))</f>
        <v>ERV-20S</v>
      </c>
    </row>
    <row r="19" spans="1:18" ht="15.75" customHeight="1">
      <c r="A19" s="44" t="s">
        <v>18</v>
      </c>
      <c r="B19" s="49" t="str">
        <f>IF(B16=0,"není třeba",IF(MIN(B13,B12)&lt;=$F$2,$H$2,IF(MIN(B13,B12)&lt;=$F$3,$H$3,IF(MIN(B13,B12)&lt;=$F$4,$H$4,IF(MIN(B13,B12)&lt;=$F$5,$H$5,"Konzultace")))))</f>
        <v>není třeba</v>
      </c>
      <c r="C19" s="49" t="str">
        <f>IF(C16=0,"není třeba",IF(MIN(C13,C12)&lt;=$G$2,$H$2,IF(MIN(C13,C12)&lt;=$G$3,$H$3,IF(MIN(C13,C12)&lt;=$G$4,$H$4,IF(MIN(C13,C12)&lt;=$G$5,$H$5,"Konzultace")))))</f>
        <v>není třeba</v>
      </c>
      <c r="D19" s="45"/>
      <c r="E19" s="49" t="str">
        <f>IF(E16=0,"není třeba",IF(MIN(E13,E12)&lt;=$F$2,$H$2,IF(MIN(E13,E12)&lt;=$F$3,$H$3,IF(MIN(E13,E12)&lt;=$F$4,$H$4,IF(MIN(E13,E12)&lt;=$F$5,$H$5,"Konzultace")))))</f>
        <v>není třeba</v>
      </c>
      <c r="F19" s="49" t="str">
        <f>IF(F16=0,"není třeba",IF(MIN(F13,F12)&lt;=$G$2,$H$2,IF(MIN(F13,F12)&lt;=$G$3,$H$3,IF(MIN(F13,F12)&lt;=$G$4,$H$4,IF(MIN(F13,F12)&lt;=$G$5,$H$5,"Konzultace")))))</f>
        <v>není třeba</v>
      </c>
      <c r="H19" s="49" t="str">
        <f>IF(H16=0,"není třeba",IF(MIN(H13,H12)&lt;=$F$2,$H$2,IF(MIN(H13,H12)&lt;=$F$3,$H$3,IF(MIN(H13,H12)&lt;=$F$4,$H$4,IF(MIN(H13,H12)&lt;=$F$5,$H$5,"Konzultace")))))</f>
        <v>není třeba</v>
      </c>
      <c r="I19" s="49" t="str">
        <f>IF(I16=0,"není třeba",IF(MIN(I13,I12)&lt;=$G$2,$H$2,IF(MIN(I13,I12)&lt;=$G$3,$H$3,IF(MIN(I13,I12)&lt;=$G$4,$H$4,IF(MIN(I13,I12)&lt;=$G$5,$H$5,"Konzultace")))))</f>
        <v>není třeba</v>
      </c>
      <c r="K19" s="49" t="str">
        <f>IF(K16=0,"není třeba",IF(MIN(K13,K12)&lt;=$F$2,$H$2,IF(MIN(K13,K12)&lt;=$F$3,$H$3,IF(MIN(K13,K12)&lt;=$F$4,$H$4,IF(MIN(K13,K12)&lt;=$F$5,$H$5,"Konzultace")))))</f>
        <v>není třeba</v>
      </c>
      <c r="L19" s="49" t="str">
        <f>IF(L16=0,"není třeba",IF(MIN(L13,L12)&lt;=$G$2,$H$2,IF(MIN(L13,L12)&lt;=$G$3,$H$3,IF(MIN(L13,L12)&lt;=$G$4,$H$4,IF(MIN(L13,L12)&lt;=$G$5,$H$5,"Konzultace")))))</f>
        <v>není třeba</v>
      </c>
      <c r="N19" s="49" t="str">
        <f>IF(N16=0,"není třeba",IF(MIN(N13,N12)&lt;=$F$2,$H$2,IF(MIN(N13,N12)&lt;=$F$3,$H$3,IF(MIN(N13,N12)&lt;=$F$4,$H$4,IF(MIN(N13,N12)&lt;=$F$5,$H$5,"Konzultace")))))</f>
        <v>není třeba</v>
      </c>
      <c r="O19" s="49" t="str">
        <f>IF(O16=0,"není třeba",IF(MIN(O13,O12)&lt;=$G$2,$H$2,IF(MIN(O13,O12)&lt;=$G$3,$H$3,IF(MIN(O13,O12)&lt;=$G$4,$H$4,IF(MIN(O13,O12)&lt;=$G$5,$H$5,"Konzultace")))))</f>
        <v>není třeba</v>
      </c>
      <c r="Q19" s="49" t="str">
        <f>IF(Q16=0,"není třeba",IF(MIN(Q13,Q12)&lt;=$F$2,$H$2,IF(MIN(Q13,Q12)&lt;=$F$3,$H$3,IF(MIN(Q13,Q12)&lt;=$F$4,$H$4,IF(MIN(Q13,Q12)&lt;=$F$5,$H$5,"Konzultace")))))</f>
        <v>není třeba</v>
      </c>
      <c r="R19" s="49" t="str">
        <f>IF(R16=0,"není třeba",IF(MIN(R13,R12)&lt;=$G$2,$H$2,IF(MIN(R13,R12)&lt;=$G$3,$H$3,IF(MIN(R13,R12)&lt;=$G$4,$H$4,IF(MIN(R13,R12)&lt;=$G$5,$H$5,"Konzultace")))))</f>
        <v>není třeba</v>
      </c>
    </row>
    <row r="20" spans="1:18" ht="12.75">
      <c r="A20" s="46" t="s">
        <v>0</v>
      </c>
      <c r="B20" s="50">
        <f>IF(B16=0,0,IF(MIN(B13,B12)&lt;=$F$2,$I$2,IF(MIN(B13,B12)&lt;=$F$3,$I$3,IF(MIN(B13,B12)&lt;=$F$4,$I$4,IF(MIN(B13,B12)&lt;=$F$5,$I$5,"Konzultace")))))</f>
        <v>0</v>
      </c>
      <c r="C20" s="50">
        <f>IF(C16=0,0,IF(MIN(C13,C12)&lt;=$G$2,$I$2,IF(MIN(C13,C12)&lt;=$G$3,$I$3,IF(MIN(C13,C12)&lt;=$G$4,$I$4,IF(MIN(C13,C12)&lt;=$G$5,$I$5,"Konzultace")))))</f>
        <v>0</v>
      </c>
      <c r="E20" s="50">
        <f>IF(E16=0,0,IF(MIN(E13,E12)&lt;=$F$2,$I$2,IF(MIN(E13,E12)&lt;=$F$3,$I$3,IF(MIN(E13,E12)&lt;=$F$4,$I$4,IF(MIN(E13,E12)&lt;=$F$5,$I$5,"Konzultace")))))</f>
        <v>0</v>
      </c>
      <c r="F20" s="50">
        <f>IF(F16=0,0,IF(MIN(F13,F12)&lt;=$G$2,$I$2,IF(MIN(F13,F12)&lt;=$G$3,$I$3,IF(MIN(F13,F12)&lt;=$G$4,$I$4,IF(MIN(F13,F12)&lt;=$G$5,$I$5,"Konzultace")))))</f>
        <v>0</v>
      </c>
      <c r="H20" s="50">
        <f>IF(H16=0,0,IF(MIN(H13,H12)&lt;=$F$2,$I$2,IF(MIN(H13,H12)&lt;=$F$3,$I$3,IF(MIN(H13,H12)&lt;=$F$4,$I$4,IF(MIN(H13,H12)&lt;=$F$5,$I$5,"Konzultace")))))</f>
        <v>0</v>
      </c>
      <c r="I20" s="50">
        <f>IF(I16=0,0,IF(MIN(I13,I12)&lt;=$G$2,$I$2,IF(MIN(I13,I12)&lt;=$G$3,$I$3,IF(MIN(I13,I12)&lt;=$G$4,$I$4,IF(MIN(I13,I12)&lt;=$G$5,$I$5,"Konzultace")))))</f>
        <v>0</v>
      </c>
      <c r="K20" s="50">
        <f>IF(K16=0,0,IF(MIN(K13,K12)&lt;=$F$2,$I$2,IF(MIN(K13,K12)&lt;=$F$3,$I$3,IF(MIN(K13,K12)&lt;=$F$4,$I$4,IF(MIN(K13,K12)&lt;=$F$5,$I$5,"Konzultace")))))</f>
        <v>0</v>
      </c>
      <c r="L20" s="50">
        <f>IF(L16=0,0,IF(MIN(L13,L12)&lt;=$G$2,$I$2,IF(MIN(L13,L12)&lt;=$G$3,$I$3,IF(MIN(L13,L12)&lt;=$G$4,$I$4,IF(MIN(L13,L12)&lt;=$G$5,$I$5,"Konzultace")))))</f>
        <v>0</v>
      </c>
      <c r="N20" s="50">
        <f>IF(N16=0,0,IF(MIN(N13,N12)&lt;=$F$2,$I$2,IF(MIN(N13,N12)&lt;=$F$3,$I$3,IF(MIN(N13,N12)&lt;=$F$4,$I$4,IF(MIN(N13,N12)&lt;=$F$5,$I$5,"Konzultace")))))</f>
        <v>0</v>
      </c>
      <c r="O20" s="50">
        <f>IF(O16=0,0,IF(MIN(O13,O12)&lt;=$G$2,$I$2,IF(MIN(O13,O12)&lt;=$G$3,$I$3,IF(MIN(O13,O12)&lt;=$G$4,$I$4,IF(MIN(O13,O12)&lt;=$G$5,$I$5,"Konzultace")))))</f>
        <v>0</v>
      </c>
      <c r="Q20" s="50">
        <f>IF(Q16=0,0,IF(MIN(Q13,Q12)&lt;=$F$2,$I$2,IF(MIN(Q13,Q12)&lt;=$F$3,$I$3,IF(MIN(Q13,Q12)&lt;=$F$4,$I$4,IF(MIN(Q13,Q12)&lt;=$F$5,$I$5,"Konzultace")))))</f>
        <v>0</v>
      </c>
      <c r="R20" s="50">
        <f>IF(R16=0,0,IF(MIN(R13,R12)&lt;=$G$2,$I$2,IF(MIN(R13,R12)&lt;=$G$3,$I$3,IF(MIN(R13,R12)&lt;=$G$4,$I$4,IF(MIN(R13,R12)&lt;=$G$5,$I$5,"Konzultace")))))</f>
        <v>0</v>
      </c>
    </row>
    <row r="21" spans="1:18" ht="12.75">
      <c r="A21" s="46" t="s">
        <v>19</v>
      </c>
      <c r="B21" s="48">
        <f>Výpočet!D35</f>
        <v>0</v>
      </c>
      <c r="C21" s="48"/>
      <c r="E21" s="48"/>
      <c r="F21" s="48"/>
      <c r="H21" s="48"/>
      <c r="I21" s="48"/>
      <c r="K21" s="48"/>
      <c r="L21" s="48"/>
      <c r="N21" s="48"/>
      <c r="O21" s="48"/>
      <c r="Q21" s="48"/>
      <c r="R21" s="48"/>
    </row>
    <row r="22" spans="1:9" ht="12.75">
      <c r="A22" s="44" t="s">
        <v>20</v>
      </c>
      <c r="B22" s="44">
        <f>B21+B20+E20+H20+K20+N20+Q20</f>
        <v>0</v>
      </c>
      <c r="C22" s="44">
        <f>B21+C20+F20+I20+L20+O20+R20</f>
        <v>0</v>
      </c>
      <c r="E22" s="44"/>
      <c r="F22" s="44"/>
      <c r="H22" s="44"/>
      <c r="I22" s="44"/>
    </row>
    <row r="23" spans="5:9" ht="12.75">
      <c r="E23" s="44"/>
      <c r="F23" s="44"/>
      <c r="H23" s="44"/>
      <c r="I23" s="44"/>
    </row>
    <row r="24" spans="1:18" ht="15.75">
      <c r="A24" s="51" t="s">
        <v>1</v>
      </c>
      <c r="B24" s="52" t="e">
        <f>IF($B$20="Konzultace","Konzultace",ROUND((B22/(B16+E16+H16+K16+N16+Q16))*12,0))</f>
        <v>#DIV/0!</v>
      </c>
      <c r="C24" s="52" t="e">
        <f>IF(C20="Konzultace","Konzultace",ROUND((C22/(C16+F16+I16+L16+O16+R16))*12,0))</f>
        <v>#DIV/0!</v>
      </c>
      <c r="E24" s="53"/>
      <c r="F24" s="53"/>
      <c r="H24" s="53"/>
      <c r="I24" s="53"/>
      <c r="K24" s="53"/>
      <c r="L24" s="53"/>
      <c r="N24" s="53"/>
      <c r="O24" s="53"/>
      <c r="Q24" s="53"/>
      <c r="R24" s="53"/>
    </row>
    <row r="25" spans="1:3" ht="25.5">
      <c r="A25" s="44" t="s">
        <v>21</v>
      </c>
      <c r="B25" s="45">
        <f>B12+E12+H12+K12+N12+Q12</f>
        <v>0</v>
      </c>
      <c r="C25" s="45">
        <f>C12+F12+I12+L12+O12+R12</f>
        <v>0</v>
      </c>
    </row>
  </sheetData>
  <sheetProtection password="EC61" sheet="1" objects="1" scenarios="1"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Ehrlich Zdeněk</cp:lastModifiedBy>
  <dcterms:created xsi:type="dcterms:W3CDTF">2008-10-30T15:05:57Z</dcterms:created>
  <dcterms:modified xsi:type="dcterms:W3CDTF">2010-07-24T21:57:28Z</dcterms:modified>
  <cp:category/>
  <cp:version/>
  <cp:contentType/>
  <cp:contentStatus/>
</cp:coreProperties>
</file>